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ЭтаКнига" defaultThemeVersion="124226"/>
  <bookViews>
    <workbookView xWindow="-120" yWindow="-120" windowWidth="29040" windowHeight="15840" activeTab="2"/>
  </bookViews>
  <sheets>
    <sheet name="Форма 1" sheetId="1" r:id="rId1"/>
    <sheet name="Форма 2" sheetId="2" r:id="rId2"/>
    <sheet name="Приказ" sheetId="3" r:id="rId3"/>
  </sheets>
  <externalReferences>
    <externalReference r:id="rId4"/>
  </externalReferences>
  <definedNames>
    <definedName name="_xlnm._FilterDatabase" localSheetId="0" hidden="1">'Форма 1'!$A$8:$T$228</definedName>
    <definedName name="_xlnm._FilterDatabase" localSheetId="1" hidden="1">'Форма 2'!$A$8:$U$228</definedName>
    <definedName name="_xlnm.Print_Titles" localSheetId="0">'Форма 1'!$8:$8</definedName>
    <definedName name="_xlnm.Print_Titles" localSheetId="1">'Форма 2'!$8:$8</definedName>
    <definedName name="_xlnm.Print_Area" localSheetId="0">'Форма 1'!$A$1:$T$228</definedName>
    <definedName name="_xlnm.Print_Area" localSheetId="1">'Форма 2'!$A$2:$U$116</definedName>
    <definedName name="стены">[1]Справочники!$A$200:$A$223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20" i="1" l="1"/>
  <c r="J120" i="1"/>
  <c r="K120" i="1"/>
  <c r="M120" i="1"/>
  <c r="N120" i="1"/>
  <c r="O120" i="1"/>
  <c r="H120" i="1"/>
  <c r="O10" i="1"/>
  <c r="N10" i="1"/>
  <c r="M10" i="1"/>
  <c r="K10" i="1"/>
  <c r="J10" i="1"/>
  <c r="I10" i="1"/>
  <c r="H10" i="1"/>
  <c r="K120" i="2"/>
  <c r="L120" i="2"/>
  <c r="P120" i="2"/>
  <c r="R120" i="2"/>
  <c r="S120" i="2"/>
  <c r="T120" i="2"/>
  <c r="K41" i="2"/>
  <c r="L41" i="2"/>
  <c r="P41" i="2"/>
  <c r="R41" i="2"/>
  <c r="S41" i="2"/>
  <c r="T41" i="2"/>
  <c r="F10" i="2"/>
  <c r="K10" i="2"/>
  <c r="L10" i="2"/>
  <c r="O10" i="2"/>
  <c r="Q10" i="2"/>
  <c r="R10" i="2"/>
  <c r="T10" i="2"/>
  <c r="A11" i="2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121" i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42" i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C12" i="2"/>
  <c r="C25" i="2"/>
  <c r="C45" i="2"/>
  <c r="C101" i="2"/>
  <c r="A42" i="2" l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21" i="2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Q104" i="2" l="1"/>
  <c r="Q41" i="2" s="1"/>
  <c r="O104" i="2"/>
  <c r="N104" i="2"/>
  <c r="M104" i="2"/>
  <c r="C104" i="2" l="1"/>
  <c r="P104" i="1" l="1"/>
  <c r="L104" i="1" s="1"/>
  <c r="Q104" i="1" l="1"/>
  <c r="R104" i="1" s="1"/>
  <c r="N139" i="2" l="1"/>
  <c r="C139" i="2" s="1"/>
  <c r="P139" i="1" l="1"/>
  <c r="L139" i="1" s="1"/>
  <c r="Q139" i="1" l="1"/>
  <c r="R139" i="1" s="1"/>
  <c r="N180" i="2" l="1"/>
  <c r="C180" i="2" s="1"/>
  <c r="M174" i="2"/>
  <c r="C174" i="2" s="1"/>
  <c r="M34" i="2"/>
  <c r="C34" i="2" s="1"/>
  <c r="I33" i="2"/>
  <c r="H33" i="2"/>
  <c r="G33" i="2"/>
  <c r="E33" i="2"/>
  <c r="D33" i="2"/>
  <c r="I155" i="2"/>
  <c r="H155" i="2"/>
  <c r="G155" i="2"/>
  <c r="E155" i="2"/>
  <c r="D155" i="2"/>
  <c r="C155" i="2" l="1"/>
  <c r="P155" i="1" s="1"/>
  <c r="L155" i="1" s="1"/>
  <c r="C33" i="2"/>
  <c r="P174" i="1"/>
  <c r="L174" i="1" s="1"/>
  <c r="P180" i="1"/>
  <c r="L180" i="1" s="1"/>
  <c r="N219" i="2"/>
  <c r="C219" i="2" s="1"/>
  <c r="M145" i="2"/>
  <c r="C145" i="2" s="1"/>
  <c r="P33" i="1" l="1"/>
  <c r="L33" i="1" s="1"/>
  <c r="Q155" i="1"/>
  <c r="R155" i="1" s="1"/>
  <c r="Q174" i="1"/>
  <c r="R174" i="1" s="1"/>
  <c r="Q180" i="1"/>
  <c r="R180" i="1" s="1"/>
  <c r="P145" i="1"/>
  <c r="L145" i="1" s="1"/>
  <c r="P219" i="1"/>
  <c r="L219" i="1" s="1"/>
  <c r="M177" i="2"/>
  <c r="C177" i="2" s="1"/>
  <c r="N157" i="2"/>
  <c r="M157" i="2"/>
  <c r="M149" i="2"/>
  <c r="C149" i="2" s="1"/>
  <c r="M148" i="2"/>
  <c r="C148" i="2" s="1"/>
  <c r="Q33" i="1" l="1"/>
  <c r="R33" i="1" s="1"/>
  <c r="Q145" i="1"/>
  <c r="R145" i="1" s="1"/>
  <c r="Q219" i="1"/>
  <c r="R219" i="1" s="1"/>
  <c r="C157" i="2"/>
  <c r="P149" i="1"/>
  <c r="L149" i="1" s="1"/>
  <c r="P148" i="1"/>
  <c r="L148" i="1" s="1"/>
  <c r="P177" i="1"/>
  <c r="L177" i="1" s="1"/>
  <c r="N140" i="2"/>
  <c r="C140" i="2" s="1"/>
  <c r="M138" i="2"/>
  <c r="C138" i="2" s="1"/>
  <c r="J161" i="2"/>
  <c r="I161" i="2"/>
  <c r="H161" i="2"/>
  <c r="G161" i="2"/>
  <c r="E161" i="2"/>
  <c r="D161" i="2"/>
  <c r="P157" i="1" l="1"/>
  <c r="L157" i="1" s="1"/>
  <c r="Q148" i="1"/>
  <c r="R148" i="1" s="1"/>
  <c r="Q177" i="1"/>
  <c r="R177" i="1" s="1"/>
  <c r="Q149" i="1"/>
  <c r="R149" i="1" s="1"/>
  <c r="P140" i="1"/>
  <c r="L140" i="1" s="1"/>
  <c r="P138" i="1"/>
  <c r="L138" i="1" s="1"/>
  <c r="M170" i="2"/>
  <c r="C170" i="2" s="1"/>
  <c r="M27" i="2"/>
  <c r="C27" i="2" s="1"/>
  <c r="M144" i="2"/>
  <c r="C144" i="2" s="1"/>
  <c r="I137" i="2"/>
  <c r="H137" i="2"/>
  <c r="G137" i="2"/>
  <c r="E137" i="2"/>
  <c r="D137" i="2"/>
  <c r="Q157" i="1" l="1"/>
  <c r="R157" i="1" s="1"/>
  <c r="Q138" i="1"/>
  <c r="R138" i="1" s="1"/>
  <c r="Q140" i="1"/>
  <c r="R140" i="1" s="1"/>
  <c r="C137" i="2"/>
  <c r="P27" i="1"/>
  <c r="L27" i="1" s="1"/>
  <c r="P144" i="1"/>
  <c r="L144" i="1" s="1"/>
  <c r="P170" i="1"/>
  <c r="L170" i="1" s="1"/>
  <c r="M124" i="2"/>
  <c r="C124" i="2" s="1"/>
  <c r="M122" i="2"/>
  <c r="I142" i="2"/>
  <c r="H142" i="2"/>
  <c r="G142" i="2"/>
  <c r="E142" i="2"/>
  <c r="D142" i="2"/>
  <c r="N121" i="2"/>
  <c r="P137" i="1" l="1"/>
  <c r="L137" i="1" s="1"/>
  <c r="Q137" i="1" s="1"/>
  <c r="R137" i="1" s="1"/>
  <c r="Q170" i="1"/>
  <c r="R170" i="1" s="1"/>
  <c r="Q27" i="1"/>
  <c r="R27" i="1" s="1"/>
  <c r="Q144" i="1"/>
  <c r="R144" i="1" s="1"/>
  <c r="C122" i="2"/>
  <c r="C121" i="2"/>
  <c r="C142" i="2"/>
  <c r="P124" i="1"/>
  <c r="L124" i="1" s="1"/>
  <c r="I125" i="2"/>
  <c r="H125" i="2"/>
  <c r="G125" i="2"/>
  <c r="F125" i="2"/>
  <c r="E125" i="2"/>
  <c r="D125" i="2"/>
  <c r="M210" i="2"/>
  <c r="C210" i="2" s="1"/>
  <c r="P121" i="1" l="1"/>
  <c r="L121" i="1" s="1"/>
  <c r="P142" i="1"/>
  <c r="L142" i="1" s="1"/>
  <c r="P122" i="1"/>
  <c r="L122" i="1" s="1"/>
  <c r="Q124" i="1"/>
  <c r="R124" i="1" s="1"/>
  <c r="C125" i="2"/>
  <c r="P210" i="1"/>
  <c r="L210" i="1" s="1"/>
  <c r="M22" i="2"/>
  <c r="C22" i="2" s="1"/>
  <c r="N188" i="2"/>
  <c r="C188" i="2" s="1"/>
  <c r="N147" i="2"/>
  <c r="C147" i="2" s="1"/>
  <c r="I109" i="2"/>
  <c r="H109" i="2"/>
  <c r="G109" i="2"/>
  <c r="E109" i="2"/>
  <c r="D109" i="2"/>
  <c r="M108" i="2"/>
  <c r="C108" i="2" s="1"/>
  <c r="M107" i="2"/>
  <c r="C107" i="2" s="1"/>
  <c r="M146" i="2"/>
  <c r="C146" i="2" s="1"/>
  <c r="I136" i="2"/>
  <c r="H136" i="2"/>
  <c r="G136" i="2"/>
  <c r="E136" i="2"/>
  <c r="D136" i="2"/>
  <c r="M135" i="2"/>
  <c r="C135" i="2" s="1"/>
  <c r="M216" i="2"/>
  <c r="C216" i="2" s="1"/>
  <c r="M215" i="2"/>
  <c r="C215" i="2" s="1"/>
  <c r="Q142" i="1" l="1"/>
  <c r="R142" i="1" s="1"/>
  <c r="Q122" i="1"/>
  <c r="R122" i="1" s="1"/>
  <c r="P125" i="1"/>
  <c r="L125" i="1" s="1"/>
  <c r="Q210" i="1"/>
  <c r="R210" i="1" s="1"/>
  <c r="Q121" i="1"/>
  <c r="R121" i="1" s="1"/>
  <c r="C136" i="2"/>
  <c r="C109" i="2"/>
  <c r="P215" i="1"/>
  <c r="L215" i="1" s="1"/>
  <c r="P146" i="1"/>
  <c r="L146" i="1" s="1"/>
  <c r="P147" i="1"/>
  <c r="L147" i="1" s="1"/>
  <c r="P188" i="1"/>
  <c r="L188" i="1" s="1"/>
  <c r="P216" i="1"/>
  <c r="L216" i="1" s="1"/>
  <c r="P107" i="1"/>
  <c r="L107" i="1" s="1"/>
  <c r="P135" i="1"/>
  <c r="L135" i="1" s="1"/>
  <c r="P108" i="1"/>
  <c r="L108" i="1" s="1"/>
  <c r="P22" i="1"/>
  <c r="L22" i="1" s="1"/>
  <c r="Q125" i="1" l="1"/>
  <c r="R125" i="1" s="1"/>
  <c r="P136" i="1"/>
  <c r="L136" i="1" s="1"/>
  <c r="P109" i="1"/>
  <c r="L109" i="1" s="1"/>
  <c r="Q22" i="1"/>
  <c r="R22" i="1" s="1"/>
  <c r="Q135" i="1"/>
  <c r="R135" i="1" s="1"/>
  <c r="Q216" i="1"/>
  <c r="R216" i="1" s="1"/>
  <c r="Q147" i="1"/>
  <c r="R147" i="1" s="1"/>
  <c r="Q215" i="1"/>
  <c r="R215" i="1" s="1"/>
  <c r="Q108" i="1"/>
  <c r="R108" i="1" s="1"/>
  <c r="Q107" i="1"/>
  <c r="R107" i="1" s="1"/>
  <c r="Q188" i="1"/>
  <c r="R188" i="1" s="1"/>
  <c r="Q146" i="1"/>
  <c r="R146" i="1" s="1"/>
  <c r="Q136" i="1" l="1"/>
  <c r="R136" i="1" s="1"/>
  <c r="Q109" i="1"/>
  <c r="R109" i="1" s="1"/>
  <c r="N200" i="2" l="1"/>
  <c r="N202" i="2"/>
  <c r="C200" i="2" l="1"/>
  <c r="C202" i="2"/>
  <c r="P29" i="2"/>
  <c r="C29" i="2" s="1"/>
  <c r="P28" i="2"/>
  <c r="P10" i="2" l="1"/>
  <c r="C28" i="2"/>
  <c r="S13" i="2" l="1"/>
  <c r="I203" i="2" l="1"/>
  <c r="H203" i="2"/>
  <c r="G203" i="2"/>
  <c r="E21" i="2" l="1"/>
  <c r="C21" i="2" l="1"/>
  <c r="P21" i="1" l="1"/>
  <c r="L21" i="1" s="1"/>
  <c r="N16" i="2"/>
  <c r="Q21" i="1" l="1"/>
  <c r="R21" i="1" s="1"/>
  <c r="C16" i="2"/>
  <c r="P16" i="1" l="1"/>
  <c r="L16" i="1" s="1"/>
  <c r="Q16" i="1" l="1"/>
  <c r="R16" i="1" s="1"/>
  <c r="N56" i="2" l="1"/>
  <c r="N169" i="2" l="1"/>
  <c r="C169" i="2" s="1"/>
  <c r="M32" i="2"/>
  <c r="C32" i="2" l="1"/>
  <c r="P32" i="1" s="1"/>
  <c r="L32" i="1" s="1"/>
  <c r="Q32" i="1" l="1"/>
  <c r="R32" i="1" s="1"/>
  <c r="M20" i="2" l="1"/>
  <c r="C20" i="2" l="1"/>
  <c r="E13" i="2"/>
  <c r="D13" i="2"/>
  <c r="C13" i="2" l="1"/>
  <c r="S15" i="2" l="1"/>
  <c r="S10" i="2" s="1"/>
  <c r="C15" i="2" l="1"/>
  <c r="M126" i="2"/>
  <c r="M141" i="2"/>
  <c r="C141" i="2" s="1"/>
  <c r="D11" i="2"/>
  <c r="C126" i="2" l="1"/>
  <c r="C11" i="2"/>
  <c r="P141" i="1"/>
  <c r="L141" i="1" s="1"/>
  <c r="N36" i="2"/>
  <c r="P11" i="1" l="1"/>
  <c r="P126" i="1"/>
  <c r="L126" i="1" s="1"/>
  <c r="Q141" i="1"/>
  <c r="R141" i="1" s="1"/>
  <c r="L11" i="1"/>
  <c r="C36" i="2"/>
  <c r="J31" i="2"/>
  <c r="J10" i="2" s="1"/>
  <c r="Q184" i="2"/>
  <c r="N184" i="2"/>
  <c r="M184" i="2"/>
  <c r="I184" i="2"/>
  <c r="H184" i="2"/>
  <c r="G184" i="2"/>
  <c r="E184" i="2"/>
  <c r="D184" i="2"/>
  <c r="Q126" i="1" l="1"/>
  <c r="R126" i="1" s="1"/>
  <c r="P36" i="1"/>
  <c r="L36" i="1" s="1"/>
  <c r="Q11" i="1"/>
  <c r="R11" i="1" s="1"/>
  <c r="C184" i="2"/>
  <c r="C31" i="2"/>
  <c r="Q36" i="1" l="1"/>
  <c r="R36" i="1" s="1"/>
  <c r="P184" i="1"/>
  <c r="L184" i="1" s="1"/>
  <c r="Q184" i="1" l="1"/>
  <c r="R184" i="1" s="1"/>
  <c r="I204" i="2" l="1"/>
  <c r="H204" i="2"/>
  <c r="G204" i="2"/>
  <c r="N35" i="2"/>
  <c r="N38" i="2"/>
  <c r="I37" i="2"/>
  <c r="H37" i="2"/>
  <c r="G37" i="2"/>
  <c r="G10" i="2" s="1"/>
  <c r="M24" i="2"/>
  <c r="H10" i="2" l="1"/>
  <c r="I10" i="2"/>
  <c r="C24" i="2"/>
  <c r="C38" i="2"/>
  <c r="C37" i="2"/>
  <c r="C35" i="2"/>
  <c r="P38" i="1" l="1"/>
  <c r="L38" i="1" s="1"/>
  <c r="Q38" i="1" s="1"/>
  <c r="R38" i="1" s="1"/>
  <c r="P24" i="1"/>
  <c r="L24" i="1" s="1"/>
  <c r="P37" i="1"/>
  <c r="L37" i="1" s="1"/>
  <c r="Q37" i="1" l="1"/>
  <c r="R37" i="1" s="1"/>
  <c r="Q24" i="1"/>
  <c r="R24" i="1" s="1"/>
  <c r="D14" i="2" l="1"/>
  <c r="C14" i="2" l="1"/>
  <c r="P14" i="1" l="1"/>
  <c r="L14" i="1" s="1"/>
  <c r="Q14" i="1" l="1"/>
  <c r="R14" i="1" s="1"/>
  <c r="I41" i="1" l="1"/>
  <c r="J41" i="1"/>
  <c r="K41" i="1"/>
  <c r="M41" i="1"/>
  <c r="N41" i="1"/>
  <c r="O41" i="1"/>
  <c r="P12" i="1" l="1"/>
  <c r="P45" i="1"/>
  <c r="L45" i="1" s="1"/>
  <c r="P101" i="1"/>
  <c r="L101" i="1" s="1"/>
  <c r="P25" i="1"/>
  <c r="L25" i="1" s="1"/>
  <c r="N178" i="2"/>
  <c r="Q25" i="1" l="1"/>
  <c r="R25" i="1" s="1"/>
  <c r="Q101" i="1"/>
  <c r="R101" i="1" s="1"/>
  <c r="Q45" i="1"/>
  <c r="R45" i="1" s="1"/>
  <c r="L12" i="1"/>
  <c r="N103" i="2"/>
  <c r="N58" i="2"/>
  <c r="C58" i="2" s="1"/>
  <c r="N57" i="2"/>
  <c r="N204" i="2"/>
  <c r="C204" i="2" s="1"/>
  <c r="N203" i="2"/>
  <c r="C203" i="2" s="1"/>
  <c r="N197" i="2"/>
  <c r="C197" i="2" s="1"/>
  <c r="N196" i="2"/>
  <c r="N195" i="2"/>
  <c r="C195" i="2" s="1"/>
  <c r="N194" i="2"/>
  <c r="C194" i="2" s="1"/>
  <c r="N193" i="2"/>
  <c r="C193" i="2" s="1"/>
  <c r="N192" i="2"/>
  <c r="C192" i="2" s="1"/>
  <c r="N191" i="2"/>
  <c r="C191" i="2" s="1"/>
  <c r="N189" i="2"/>
  <c r="N179" i="2"/>
  <c r="N173" i="2"/>
  <c r="C173" i="2" s="1"/>
  <c r="N172" i="2"/>
  <c r="C172" i="2" s="1"/>
  <c r="N163" i="2"/>
  <c r="C163" i="2" s="1"/>
  <c r="N161" i="2"/>
  <c r="N160" i="2"/>
  <c r="N111" i="2"/>
  <c r="C111" i="2" s="1"/>
  <c r="N110" i="2"/>
  <c r="C110" i="2" s="1"/>
  <c r="N102" i="2"/>
  <c r="N100" i="2"/>
  <c r="C100" i="2" s="1"/>
  <c r="N99" i="2"/>
  <c r="C99" i="2" s="1"/>
  <c r="N87" i="2"/>
  <c r="C87" i="2" s="1"/>
  <c r="N70" i="2"/>
  <c r="C70" i="2" s="1"/>
  <c r="N223" i="2"/>
  <c r="C223" i="2" s="1"/>
  <c r="N222" i="2"/>
  <c r="C222" i="2" s="1"/>
  <c r="N220" i="2"/>
  <c r="N133" i="2"/>
  <c r="N132" i="2"/>
  <c r="N80" i="2"/>
  <c r="N77" i="2"/>
  <c r="C77" i="2" s="1"/>
  <c r="N76" i="2"/>
  <c r="N74" i="2"/>
  <c r="C74" i="2" s="1"/>
  <c r="N73" i="2"/>
  <c r="N72" i="2"/>
  <c r="C72" i="2" s="1"/>
  <c r="N71" i="2"/>
  <c r="N69" i="2"/>
  <c r="N68" i="2"/>
  <c r="N67" i="2"/>
  <c r="N64" i="2"/>
  <c r="C64" i="2" s="1"/>
  <c r="N61" i="2"/>
  <c r="N39" i="2"/>
  <c r="N23" i="2"/>
  <c r="N18" i="2"/>
  <c r="N17" i="2"/>
  <c r="M178" i="2"/>
  <c r="C178" i="2" s="1"/>
  <c r="D117" i="2"/>
  <c r="O103" i="2"/>
  <c r="M183" i="2"/>
  <c r="C183" i="2" s="1"/>
  <c r="M103" i="2"/>
  <c r="O161" i="2"/>
  <c r="O160" i="2"/>
  <c r="O114" i="2"/>
  <c r="C114" i="2" s="1"/>
  <c r="M212" i="2"/>
  <c r="C212" i="2" s="1"/>
  <c r="M187" i="2"/>
  <c r="C187" i="2" s="1"/>
  <c r="M186" i="2"/>
  <c r="C186" i="2" s="1"/>
  <c r="M182" i="2"/>
  <c r="C182" i="2" s="1"/>
  <c r="M181" i="2"/>
  <c r="C181" i="2" s="1"/>
  <c r="M175" i="2"/>
  <c r="C175" i="2" s="1"/>
  <c r="M161" i="2"/>
  <c r="M160" i="2"/>
  <c r="M154" i="2"/>
  <c r="C154" i="2" s="1"/>
  <c r="M152" i="2"/>
  <c r="C152" i="2" s="1"/>
  <c r="M116" i="2"/>
  <c r="C116" i="2" s="1"/>
  <c r="M115" i="2"/>
  <c r="C115" i="2" s="1"/>
  <c r="M113" i="2"/>
  <c r="C113" i="2" s="1"/>
  <c r="M106" i="2"/>
  <c r="C106" i="2" s="1"/>
  <c r="M105" i="2"/>
  <c r="C105" i="2" s="1"/>
  <c r="M102" i="2"/>
  <c r="M98" i="2"/>
  <c r="C98" i="2" s="1"/>
  <c r="M96" i="2"/>
  <c r="C96" i="2" s="1"/>
  <c r="M92" i="2"/>
  <c r="C92" i="2" s="1"/>
  <c r="M91" i="2"/>
  <c r="C91" i="2" s="1"/>
  <c r="M90" i="2"/>
  <c r="M88" i="2"/>
  <c r="C88" i="2" s="1"/>
  <c r="M86" i="2"/>
  <c r="C86" i="2" s="1"/>
  <c r="M84" i="2"/>
  <c r="C84" i="2" s="1"/>
  <c r="M82" i="2"/>
  <c r="C82" i="2" s="1"/>
  <c r="M56" i="2"/>
  <c r="M54" i="2"/>
  <c r="C54" i="2" s="1"/>
  <c r="M53" i="2"/>
  <c r="C53" i="2" s="1"/>
  <c r="M49" i="2"/>
  <c r="M47" i="2"/>
  <c r="M46" i="2"/>
  <c r="C46" i="2" s="1"/>
  <c r="M26" i="2"/>
  <c r="J166" i="2"/>
  <c r="J165" i="2"/>
  <c r="J164" i="2"/>
  <c r="J162" i="2"/>
  <c r="J134" i="2"/>
  <c r="J85" i="2"/>
  <c r="C85" i="2" s="1"/>
  <c r="J79" i="2"/>
  <c r="J75" i="2"/>
  <c r="J52" i="2"/>
  <c r="J51" i="2"/>
  <c r="J50" i="2"/>
  <c r="J42" i="2"/>
  <c r="I213" i="2"/>
  <c r="C213" i="2" s="1"/>
  <c r="I179" i="2"/>
  <c r="I176" i="2"/>
  <c r="I153" i="2"/>
  <c r="C153" i="2" s="1"/>
  <c r="I151" i="2"/>
  <c r="I150" i="2"/>
  <c r="I95" i="2"/>
  <c r="I94" i="2"/>
  <c r="I93" i="2"/>
  <c r="I89" i="2"/>
  <c r="I81" i="2"/>
  <c r="I55" i="2"/>
  <c r="I47" i="2"/>
  <c r="H151" i="2"/>
  <c r="H150" i="2"/>
  <c r="H95" i="2"/>
  <c r="H94" i="2"/>
  <c r="H93" i="2"/>
  <c r="H89" i="2"/>
  <c r="H81" i="2"/>
  <c r="H55" i="2"/>
  <c r="H47" i="2"/>
  <c r="G179" i="2"/>
  <c r="G176" i="2"/>
  <c r="G151" i="2"/>
  <c r="G150" i="2"/>
  <c r="G95" i="2"/>
  <c r="G94" i="2"/>
  <c r="G93" i="2"/>
  <c r="G89" i="2"/>
  <c r="G83" i="2"/>
  <c r="C83" i="2" s="1"/>
  <c r="G81" i="2"/>
  <c r="G59" i="2"/>
  <c r="C59" i="2" s="1"/>
  <c r="G55" i="2"/>
  <c r="G49" i="2"/>
  <c r="G47" i="2"/>
  <c r="F151" i="2"/>
  <c r="F150" i="2"/>
  <c r="F97" i="2"/>
  <c r="C97" i="2" s="1"/>
  <c r="F90" i="2"/>
  <c r="F48" i="2"/>
  <c r="C48" i="2" s="1"/>
  <c r="F44" i="2"/>
  <c r="F123" i="2"/>
  <c r="E185" i="2"/>
  <c r="C185" i="2" s="1"/>
  <c r="E159" i="2"/>
  <c r="C159" i="2" s="1"/>
  <c r="E151" i="2"/>
  <c r="E150" i="2"/>
  <c r="E79" i="2"/>
  <c r="E75" i="2"/>
  <c r="E52" i="2"/>
  <c r="E51" i="2"/>
  <c r="E50" i="2"/>
  <c r="E42" i="2"/>
  <c r="E30" i="2"/>
  <c r="D207" i="2"/>
  <c r="C207" i="2" s="1"/>
  <c r="D206" i="2"/>
  <c r="C206" i="2" s="1"/>
  <c r="D201" i="2"/>
  <c r="C201" i="2" s="1"/>
  <c r="P200" i="1"/>
  <c r="L200" i="1" s="1"/>
  <c r="D199" i="2"/>
  <c r="C199" i="2" s="1"/>
  <c r="D198" i="2"/>
  <c r="C198" i="2" s="1"/>
  <c r="D196" i="2"/>
  <c r="D190" i="2"/>
  <c r="C190" i="2" s="1"/>
  <c r="D189" i="2"/>
  <c r="D166" i="2"/>
  <c r="D165" i="2"/>
  <c r="D164" i="2"/>
  <c r="D162" i="2"/>
  <c r="D151" i="2"/>
  <c r="D150" i="2"/>
  <c r="D134" i="2"/>
  <c r="D30" i="2"/>
  <c r="D10" i="2" s="1"/>
  <c r="Q167" i="2"/>
  <c r="Q120" i="2" s="1"/>
  <c r="O211" i="2"/>
  <c r="C211" i="2" s="1"/>
  <c r="M228" i="2"/>
  <c r="C228" i="2" s="1"/>
  <c r="M227" i="2"/>
  <c r="C227" i="2" s="1"/>
  <c r="M226" i="2"/>
  <c r="C226" i="2" s="1"/>
  <c r="M224" i="2"/>
  <c r="C224" i="2" s="1"/>
  <c r="M217" i="2"/>
  <c r="M214" i="2"/>
  <c r="C214" i="2" s="1"/>
  <c r="M209" i="2"/>
  <c r="C209" i="2" s="1"/>
  <c r="M208" i="2"/>
  <c r="C208" i="2" s="1"/>
  <c r="M171" i="2"/>
  <c r="M156" i="2"/>
  <c r="C156" i="2" s="1"/>
  <c r="M133" i="2"/>
  <c r="M132" i="2"/>
  <c r="M112" i="2"/>
  <c r="C112" i="2" s="1"/>
  <c r="M80" i="2"/>
  <c r="M78" i="2"/>
  <c r="C78" i="2" s="1"/>
  <c r="M76" i="2"/>
  <c r="M73" i="2"/>
  <c r="M71" i="2"/>
  <c r="M69" i="2"/>
  <c r="M68" i="2"/>
  <c r="M67" i="2"/>
  <c r="M66" i="2"/>
  <c r="C66" i="2" s="1"/>
  <c r="M65" i="2"/>
  <c r="C65" i="2" s="1"/>
  <c r="M63" i="2"/>
  <c r="C63" i="2" s="1"/>
  <c r="M62" i="2"/>
  <c r="C62" i="2" s="1"/>
  <c r="M61" i="2"/>
  <c r="M60" i="2"/>
  <c r="C60" i="2" s="1"/>
  <c r="M43" i="2"/>
  <c r="M19" i="2"/>
  <c r="M17" i="2"/>
  <c r="J158" i="2"/>
  <c r="I205" i="2"/>
  <c r="C205" i="2" s="1"/>
  <c r="I168" i="2"/>
  <c r="I158" i="2"/>
  <c r="I133" i="2"/>
  <c r="I132" i="2"/>
  <c r="I131" i="2"/>
  <c r="I130" i="2"/>
  <c r="I129" i="2"/>
  <c r="I128" i="2"/>
  <c r="I127" i="2"/>
  <c r="H168" i="2"/>
  <c r="H133" i="2"/>
  <c r="H132" i="2"/>
  <c r="H131" i="2"/>
  <c r="H130" i="2"/>
  <c r="H129" i="2"/>
  <c r="H128" i="2"/>
  <c r="H127" i="2"/>
  <c r="G225" i="2"/>
  <c r="C225" i="2" s="1"/>
  <c r="G168" i="2"/>
  <c r="G143" i="2"/>
  <c r="C143" i="2" s="1"/>
  <c r="G133" i="2"/>
  <c r="G132" i="2"/>
  <c r="G131" i="2"/>
  <c r="G130" i="2"/>
  <c r="G129" i="2"/>
  <c r="G128" i="2"/>
  <c r="G127" i="2"/>
  <c r="G118" i="2"/>
  <c r="F171" i="2"/>
  <c r="E168" i="2"/>
  <c r="E133" i="2"/>
  <c r="E132" i="2"/>
  <c r="E131" i="2"/>
  <c r="E130" i="2"/>
  <c r="E129" i="2"/>
  <c r="E128" i="2"/>
  <c r="E127" i="2"/>
  <c r="E118" i="2"/>
  <c r="D221" i="2"/>
  <c r="C221" i="2" s="1"/>
  <c r="D220" i="2"/>
  <c r="D218" i="2"/>
  <c r="C218" i="2" s="1"/>
  <c r="D217" i="2"/>
  <c r="D168" i="2"/>
  <c r="D133" i="2"/>
  <c r="D132" i="2"/>
  <c r="D131" i="2"/>
  <c r="D130" i="2"/>
  <c r="D129" i="2"/>
  <c r="D128" i="2"/>
  <c r="D127" i="2"/>
  <c r="D118" i="2"/>
  <c r="Q200" i="1" l="1"/>
  <c r="R200" i="1" s="1"/>
  <c r="M10" i="2"/>
  <c r="M41" i="2"/>
  <c r="D120" i="2"/>
  <c r="G120" i="2"/>
  <c r="M120" i="2"/>
  <c r="J120" i="2"/>
  <c r="O120" i="2"/>
  <c r="E120" i="2"/>
  <c r="J41" i="2"/>
  <c r="D41" i="2"/>
  <c r="N120" i="2"/>
  <c r="C57" i="2"/>
  <c r="P57" i="1" s="1"/>
  <c r="L57" i="1" s="1"/>
  <c r="N41" i="2"/>
  <c r="I120" i="2"/>
  <c r="F120" i="2"/>
  <c r="G41" i="2"/>
  <c r="H120" i="2"/>
  <c r="E41" i="2"/>
  <c r="C44" i="2"/>
  <c r="F41" i="2"/>
  <c r="H41" i="2"/>
  <c r="I41" i="2"/>
  <c r="O41" i="2"/>
  <c r="E10" i="2"/>
  <c r="N10" i="2"/>
  <c r="C129" i="2"/>
  <c r="P129" i="1" s="1"/>
  <c r="L129" i="1" s="1"/>
  <c r="C133" i="2"/>
  <c r="P133" i="1" s="1"/>
  <c r="L133" i="1" s="1"/>
  <c r="C220" i="2"/>
  <c r="C61" i="2"/>
  <c r="P61" i="1" s="1"/>
  <c r="L61" i="1" s="1"/>
  <c r="C71" i="2"/>
  <c r="P71" i="1" s="1"/>
  <c r="L71" i="1" s="1"/>
  <c r="C80" i="2"/>
  <c r="P80" i="1" s="1"/>
  <c r="L80" i="1" s="1"/>
  <c r="C167" i="2"/>
  <c r="P167" i="1" s="1"/>
  <c r="L167" i="1" s="1"/>
  <c r="C134" i="2"/>
  <c r="C164" i="2"/>
  <c r="P164" i="1" s="1"/>
  <c r="L164" i="1" s="1"/>
  <c r="C50" i="2"/>
  <c r="C79" i="2"/>
  <c r="P79" i="1" s="1"/>
  <c r="L79" i="1" s="1"/>
  <c r="C55" i="2"/>
  <c r="P55" i="1" s="1"/>
  <c r="L55" i="1" s="1"/>
  <c r="C89" i="2"/>
  <c r="C102" i="2"/>
  <c r="C18" i="2"/>
  <c r="P18" i="1" s="1"/>
  <c r="L18" i="1" s="1"/>
  <c r="C118" i="2"/>
  <c r="C130" i="2"/>
  <c r="C168" i="2"/>
  <c r="C17" i="2"/>
  <c r="C67" i="2"/>
  <c r="C73" i="2"/>
  <c r="C30" i="2"/>
  <c r="C150" i="2"/>
  <c r="C165" i="2"/>
  <c r="P165" i="1" s="1"/>
  <c r="L165" i="1" s="1"/>
  <c r="C196" i="2"/>
  <c r="C51" i="2"/>
  <c r="C90" i="2"/>
  <c r="C93" i="2"/>
  <c r="C26" i="2"/>
  <c r="P26" i="1" s="1"/>
  <c r="L26" i="1" s="1"/>
  <c r="C117" i="2"/>
  <c r="P117" i="1" s="1"/>
  <c r="L117" i="1" s="1"/>
  <c r="C23" i="2"/>
  <c r="P23" i="1" s="1"/>
  <c r="L23" i="1" s="1"/>
  <c r="C127" i="2"/>
  <c r="C131" i="2"/>
  <c r="C217" i="2"/>
  <c r="P217" i="1" s="1"/>
  <c r="L217" i="1" s="1"/>
  <c r="C171" i="2"/>
  <c r="C19" i="2"/>
  <c r="C43" i="2"/>
  <c r="C68" i="2"/>
  <c r="C76" i="2"/>
  <c r="C151" i="2"/>
  <c r="C166" i="2"/>
  <c r="P166" i="1" s="1"/>
  <c r="L166" i="1" s="1"/>
  <c r="C52" i="2"/>
  <c r="P52" i="1" s="1"/>
  <c r="L52" i="1" s="1"/>
  <c r="C123" i="2"/>
  <c r="C47" i="2"/>
  <c r="C81" i="2"/>
  <c r="P81" i="1" s="1"/>
  <c r="L81" i="1" s="1"/>
  <c r="C94" i="2"/>
  <c r="C176" i="2"/>
  <c r="P176" i="1" s="1"/>
  <c r="L176" i="1" s="1"/>
  <c r="C56" i="2"/>
  <c r="C160" i="2"/>
  <c r="C39" i="2"/>
  <c r="C128" i="2"/>
  <c r="C132" i="2"/>
  <c r="C158" i="2"/>
  <c r="C69" i="2"/>
  <c r="C162" i="2"/>
  <c r="C189" i="2"/>
  <c r="C42" i="2"/>
  <c r="C75" i="2"/>
  <c r="C49" i="2"/>
  <c r="C95" i="2"/>
  <c r="C179" i="2"/>
  <c r="C161" i="2"/>
  <c r="P161" i="1" s="1"/>
  <c r="L161" i="1" s="1"/>
  <c r="C103" i="2"/>
  <c r="P62" i="1"/>
  <c r="L62" i="1" s="1"/>
  <c r="P112" i="1"/>
  <c r="L112" i="1" s="1"/>
  <c r="P208" i="1"/>
  <c r="L208" i="1" s="1"/>
  <c r="P224" i="1"/>
  <c r="L224" i="1" s="1"/>
  <c r="P190" i="1"/>
  <c r="L190" i="1" s="1"/>
  <c r="P48" i="1"/>
  <c r="L48" i="1" s="1"/>
  <c r="P218" i="1"/>
  <c r="L218" i="1" s="1"/>
  <c r="P225" i="1"/>
  <c r="L225" i="1" s="1"/>
  <c r="P63" i="1"/>
  <c r="L63" i="1" s="1"/>
  <c r="P209" i="1"/>
  <c r="L209" i="1" s="1"/>
  <c r="P226" i="1"/>
  <c r="L226" i="1" s="1"/>
  <c r="P211" i="1"/>
  <c r="L211" i="1" s="1"/>
  <c r="P201" i="1"/>
  <c r="L201" i="1" s="1"/>
  <c r="P213" i="1"/>
  <c r="L213" i="1" s="1"/>
  <c r="P85" i="1"/>
  <c r="L85" i="1" s="1"/>
  <c r="P60" i="1"/>
  <c r="L60" i="1" s="1"/>
  <c r="P65" i="1"/>
  <c r="L65" i="1" s="1"/>
  <c r="P78" i="1"/>
  <c r="L78" i="1" s="1"/>
  <c r="P156" i="1"/>
  <c r="L156" i="1" s="1"/>
  <c r="P214" i="1"/>
  <c r="L214" i="1" s="1"/>
  <c r="P227" i="1"/>
  <c r="L227" i="1" s="1"/>
  <c r="P198" i="1"/>
  <c r="L198" i="1" s="1"/>
  <c r="P206" i="1"/>
  <c r="L206" i="1" s="1"/>
  <c r="P97" i="1"/>
  <c r="L97" i="1" s="1"/>
  <c r="P59" i="1"/>
  <c r="L59" i="1" s="1"/>
  <c r="P153" i="1"/>
  <c r="L153" i="1" s="1"/>
  <c r="P221" i="1"/>
  <c r="L221" i="1" s="1"/>
  <c r="P143" i="1"/>
  <c r="L143" i="1" s="1"/>
  <c r="P205" i="1"/>
  <c r="L205" i="1" s="1"/>
  <c r="P66" i="1"/>
  <c r="L66" i="1" s="1"/>
  <c r="P228" i="1"/>
  <c r="L228" i="1" s="1"/>
  <c r="P199" i="1"/>
  <c r="L199" i="1" s="1"/>
  <c r="P207" i="1"/>
  <c r="L207" i="1" s="1"/>
  <c r="P185" i="1"/>
  <c r="L185" i="1" s="1"/>
  <c r="P44" i="1"/>
  <c r="L44" i="1" s="1"/>
  <c r="P46" i="1"/>
  <c r="L46" i="1" s="1"/>
  <c r="P86" i="1"/>
  <c r="L86" i="1" s="1"/>
  <c r="P92" i="1"/>
  <c r="L92" i="1" s="1"/>
  <c r="P105" i="1"/>
  <c r="L105" i="1" s="1"/>
  <c r="P116" i="1"/>
  <c r="L116" i="1" s="1"/>
  <c r="P154" i="1"/>
  <c r="L154" i="1" s="1"/>
  <c r="P181" i="1"/>
  <c r="L181" i="1" s="1"/>
  <c r="P212" i="1"/>
  <c r="L212" i="1" s="1"/>
  <c r="P183" i="1"/>
  <c r="L183" i="1" s="1"/>
  <c r="P222" i="1"/>
  <c r="L222" i="1" s="1"/>
  <c r="P70" i="1"/>
  <c r="L70" i="1" s="1"/>
  <c r="P172" i="1"/>
  <c r="L172" i="1" s="1"/>
  <c r="P191" i="1"/>
  <c r="L191" i="1" s="1"/>
  <c r="P195" i="1"/>
  <c r="L195" i="1" s="1"/>
  <c r="P204" i="1"/>
  <c r="L204" i="1" s="1"/>
  <c r="P88" i="1"/>
  <c r="L88" i="1" s="1"/>
  <c r="P96" i="1"/>
  <c r="L96" i="1" s="1"/>
  <c r="P106" i="1"/>
  <c r="L106" i="1" s="1"/>
  <c r="P182" i="1"/>
  <c r="L182" i="1" s="1"/>
  <c r="P178" i="1"/>
  <c r="L178" i="1" s="1"/>
  <c r="P64" i="1"/>
  <c r="L64" i="1" s="1"/>
  <c r="P223" i="1"/>
  <c r="L223" i="1" s="1"/>
  <c r="P87" i="1"/>
  <c r="L87" i="1" s="1"/>
  <c r="P110" i="1"/>
  <c r="L110" i="1" s="1"/>
  <c r="P173" i="1"/>
  <c r="L173" i="1" s="1"/>
  <c r="P192" i="1"/>
  <c r="L192" i="1" s="1"/>
  <c r="P82" i="1"/>
  <c r="L82" i="1" s="1"/>
  <c r="P98" i="1"/>
  <c r="L98" i="1" s="1"/>
  <c r="P113" i="1"/>
  <c r="L113" i="1" s="1"/>
  <c r="P186" i="1"/>
  <c r="L186" i="1" s="1"/>
  <c r="P114" i="1"/>
  <c r="L114" i="1" s="1"/>
  <c r="P72" i="1"/>
  <c r="L72" i="1" s="1"/>
  <c r="P77" i="1"/>
  <c r="L77" i="1" s="1"/>
  <c r="P99" i="1"/>
  <c r="L99" i="1" s="1"/>
  <c r="P111" i="1"/>
  <c r="L111" i="1" s="1"/>
  <c r="P193" i="1"/>
  <c r="L193" i="1" s="1"/>
  <c r="P197" i="1"/>
  <c r="L197" i="1" s="1"/>
  <c r="P58" i="1"/>
  <c r="L58" i="1" s="1"/>
  <c r="P53" i="1"/>
  <c r="L53" i="1" s="1"/>
  <c r="P84" i="1"/>
  <c r="L84" i="1" s="1"/>
  <c r="P91" i="1"/>
  <c r="L91" i="1" s="1"/>
  <c r="P115" i="1"/>
  <c r="L115" i="1" s="1"/>
  <c r="P152" i="1"/>
  <c r="L152" i="1" s="1"/>
  <c r="P175" i="1"/>
  <c r="L175" i="1" s="1"/>
  <c r="P187" i="1"/>
  <c r="L187" i="1" s="1"/>
  <c r="P100" i="1"/>
  <c r="L100" i="1" s="1"/>
  <c r="P163" i="1"/>
  <c r="L163" i="1" s="1"/>
  <c r="P194" i="1"/>
  <c r="L194" i="1" s="1"/>
  <c r="P203" i="1"/>
  <c r="L203" i="1" s="1"/>
  <c r="P90" i="1"/>
  <c r="L90" i="1" s="1"/>
  <c r="P73" i="1"/>
  <c r="L73" i="1" s="1"/>
  <c r="P89" i="1"/>
  <c r="L89" i="1" s="1"/>
  <c r="Q12" i="1"/>
  <c r="R12" i="1" s="1"/>
  <c r="P220" i="1"/>
  <c r="L220" i="1" s="1"/>
  <c r="P202" i="1"/>
  <c r="L202" i="1" s="1"/>
  <c r="P134" i="1"/>
  <c r="L134" i="1" s="1"/>
  <c r="P93" i="1"/>
  <c r="L93" i="1" s="1"/>
  <c r="P103" i="1" l="1"/>
  <c r="L103" i="1" s="1"/>
  <c r="P179" i="1"/>
  <c r="L179" i="1" s="1"/>
  <c r="P95" i="1"/>
  <c r="L95" i="1" s="1"/>
  <c r="Q95" i="1" s="1"/>
  <c r="R95" i="1" s="1"/>
  <c r="P42" i="1"/>
  <c r="L42" i="1" s="1"/>
  <c r="Q42" i="1" s="1"/>
  <c r="R42" i="1" s="1"/>
  <c r="P56" i="1"/>
  <c r="L56" i="1" s="1"/>
  <c r="Q56" i="1" s="1"/>
  <c r="R56" i="1" s="1"/>
  <c r="P189" i="1"/>
  <c r="L189" i="1" s="1"/>
  <c r="Q189" i="1" s="1"/>
  <c r="R189" i="1" s="1"/>
  <c r="P158" i="1"/>
  <c r="L158" i="1" s="1"/>
  <c r="Q158" i="1" s="1"/>
  <c r="R158" i="1" s="1"/>
  <c r="P132" i="1"/>
  <c r="L132" i="1" s="1"/>
  <c r="Q132" i="1" s="1"/>
  <c r="R132" i="1" s="1"/>
  <c r="P39" i="1"/>
  <c r="L39" i="1" s="1"/>
  <c r="P76" i="1"/>
  <c r="L76" i="1" s="1"/>
  <c r="P43" i="1"/>
  <c r="L43" i="1" s="1"/>
  <c r="P51" i="1"/>
  <c r="L51" i="1" s="1"/>
  <c r="Q51" i="1" s="1"/>
  <c r="R51" i="1" s="1"/>
  <c r="P168" i="1"/>
  <c r="L168" i="1" s="1"/>
  <c r="P118" i="1"/>
  <c r="L118" i="1" s="1"/>
  <c r="P102" i="1"/>
  <c r="L102" i="1" s="1"/>
  <c r="Q102" i="1" s="1"/>
  <c r="R102" i="1" s="1"/>
  <c r="P50" i="1"/>
  <c r="L50" i="1" s="1"/>
  <c r="Q50" i="1" s="1"/>
  <c r="R50" i="1" s="1"/>
  <c r="P49" i="1"/>
  <c r="L49" i="1" s="1"/>
  <c r="Q49" i="1" s="1"/>
  <c r="R49" i="1" s="1"/>
  <c r="P75" i="1"/>
  <c r="L75" i="1" s="1"/>
  <c r="Q75" i="1" s="1"/>
  <c r="R75" i="1" s="1"/>
  <c r="P160" i="1"/>
  <c r="L160" i="1" s="1"/>
  <c r="Q160" i="1" s="1"/>
  <c r="R160" i="1" s="1"/>
  <c r="P94" i="1"/>
  <c r="L94" i="1" s="1"/>
  <c r="P196" i="1"/>
  <c r="L196" i="1" s="1"/>
  <c r="P30" i="1"/>
  <c r="L30" i="1" s="1"/>
  <c r="P162" i="1"/>
  <c r="L162" i="1" s="1"/>
  <c r="P131" i="1"/>
  <c r="L131" i="1" s="1"/>
  <c r="Q131" i="1" s="1"/>
  <c r="R131" i="1" s="1"/>
  <c r="Q118" i="1"/>
  <c r="R118" i="1" s="1"/>
  <c r="Q161" i="1"/>
  <c r="R161" i="1" s="1"/>
  <c r="Q93" i="1"/>
  <c r="R93" i="1" s="1"/>
  <c r="Q55" i="1"/>
  <c r="R55" i="1" s="1"/>
  <c r="Q134" i="1"/>
  <c r="R134" i="1" s="1"/>
  <c r="Q129" i="1"/>
  <c r="R129" i="1" s="1"/>
  <c r="Q220" i="1"/>
  <c r="R220" i="1" s="1"/>
  <c r="Q89" i="1"/>
  <c r="R89" i="1" s="1"/>
  <c r="Q73" i="1"/>
  <c r="R73" i="1" s="1"/>
  <c r="Q79" i="1"/>
  <c r="R79" i="1" s="1"/>
  <c r="Q91" i="1"/>
  <c r="R91" i="1" s="1"/>
  <c r="Q53" i="1"/>
  <c r="R53" i="1" s="1"/>
  <c r="Q111" i="1"/>
  <c r="R111" i="1" s="1"/>
  <c r="Q77" i="1"/>
  <c r="R77" i="1" s="1"/>
  <c r="Q114" i="1"/>
  <c r="R114" i="1" s="1"/>
  <c r="Q98" i="1"/>
  <c r="R98" i="1" s="1"/>
  <c r="Q87" i="1"/>
  <c r="R87" i="1" s="1"/>
  <c r="Q182" i="1"/>
  <c r="R182" i="1" s="1"/>
  <c r="Q106" i="1"/>
  <c r="R106" i="1" s="1"/>
  <c r="Q88" i="1"/>
  <c r="R88" i="1" s="1"/>
  <c r="Q195" i="1"/>
  <c r="R195" i="1" s="1"/>
  <c r="Q172" i="1"/>
  <c r="R172" i="1" s="1"/>
  <c r="Q71" i="1"/>
  <c r="R71" i="1" s="1"/>
  <c r="Q167" i="1"/>
  <c r="R167" i="1" s="1"/>
  <c r="Q164" i="1"/>
  <c r="R164" i="1" s="1"/>
  <c r="Q23" i="1"/>
  <c r="R23" i="1" s="1"/>
  <c r="Q203" i="1"/>
  <c r="R203" i="1" s="1"/>
  <c r="Q163" i="1"/>
  <c r="R163" i="1" s="1"/>
  <c r="Q175" i="1"/>
  <c r="R175" i="1" s="1"/>
  <c r="Q58" i="1"/>
  <c r="R58" i="1" s="1"/>
  <c r="Q197" i="1"/>
  <c r="R197" i="1" s="1"/>
  <c r="Q173" i="1"/>
  <c r="R173" i="1" s="1"/>
  <c r="Q223" i="1"/>
  <c r="R223" i="1" s="1"/>
  <c r="Q64" i="1"/>
  <c r="R64" i="1" s="1"/>
  <c r="Q43" i="1"/>
  <c r="R43" i="1" s="1"/>
  <c r="Q202" i="1"/>
  <c r="R202" i="1" s="1"/>
  <c r="Q61" i="1"/>
  <c r="R61" i="1" s="1"/>
  <c r="Q217" i="1"/>
  <c r="R217" i="1" s="1"/>
  <c r="Q90" i="1"/>
  <c r="R90" i="1" s="1"/>
  <c r="Q165" i="1"/>
  <c r="R165" i="1" s="1"/>
  <c r="Q166" i="1"/>
  <c r="R166" i="1" s="1"/>
  <c r="Q52" i="1"/>
  <c r="R52" i="1" s="1"/>
  <c r="Q26" i="1"/>
  <c r="R26" i="1" s="1"/>
  <c r="Q115" i="1"/>
  <c r="R115" i="1" s="1"/>
  <c r="Q84" i="1"/>
  <c r="R84" i="1" s="1"/>
  <c r="Q99" i="1"/>
  <c r="R99" i="1" s="1"/>
  <c r="Q72" i="1"/>
  <c r="R72" i="1" s="1"/>
  <c r="Q186" i="1"/>
  <c r="R186" i="1" s="1"/>
  <c r="Q113" i="1"/>
  <c r="R113" i="1" s="1"/>
  <c r="Q82" i="1"/>
  <c r="R82" i="1" s="1"/>
  <c r="Q110" i="1"/>
  <c r="R110" i="1" s="1"/>
  <c r="Q96" i="1"/>
  <c r="R96" i="1" s="1"/>
  <c r="Q81" i="1"/>
  <c r="R81" i="1" s="1"/>
  <c r="Q133" i="1"/>
  <c r="R133" i="1" s="1"/>
  <c r="Q117" i="1"/>
  <c r="R117" i="1" s="1"/>
  <c r="Q176" i="1"/>
  <c r="R176" i="1" s="1"/>
  <c r="Q80" i="1"/>
  <c r="R80" i="1" s="1"/>
  <c r="Q18" i="1"/>
  <c r="R18" i="1" s="1"/>
  <c r="Q194" i="1"/>
  <c r="R194" i="1" s="1"/>
  <c r="Q100" i="1"/>
  <c r="R100" i="1" s="1"/>
  <c r="Q187" i="1"/>
  <c r="R187" i="1" s="1"/>
  <c r="Q152" i="1"/>
  <c r="R152" i="1" s="1"/>
  <c r="Q193" i="1"/>
  <c r="R193" i="1" s="1"/>
  <c r="Q57" i="1"/>
  <c r="R57" i="1" s="1"/>
  <c r="Q192" i="1"/>
  <c r="R192" i="1" s="1"/>
  <c r="Q178" i="1"/>
  <c r="R178" i="1" s="1"/>
  <c r="Q185" i="1"/>
  <c r="R185" i="1" s="1"/>
  <c r="Q207" i="1"/>
  <c r="R207" i="1" s="1"/>
  <c r="Q212" i="1"/>
  <c r="R212" i="1" s="1"/>
  <c r="Q154" i="1"/>
  <c r="R154" i="1" s="1"/>
  <c r="Q116" i="1"/>
  <c r="R116" i="1" s="1"/>
  <c r="Q92" i="1"/>
  <c r="R92" i="1" s="1"/>
  <c r="Q228" i="1"/>
  <c r="R228" i="1" s="1"/>
  <c r="Q153" i="1"/>
  <c r="R153" i="1" s="1"/>
  <c r="Q198" i="1"/>
  <c r="R198" i="1" s="1"/>
  <c r="Q65" i="1"/>
  <c r="R65" i="1" s="1"/>
  <c r="Q201" i="1"/>
  <c r="R201" i="1" s="1"/>
  <c r="Q209" i="1"/>
  <c r="R209" i="1" s="1"/>
  <c r="Q190" i="1"/>
  <c r="R190" i="1" s="1"/>
  <c r="Q224" i="1"/>
  <c r="R224" i="1" s="1"/>
  <c r="Q112" i="1"/>
  <c r="R112" i="1" s="1"/>
  <c r="Q39" i="1"/>
  <c r="R39" i="1" s="1"/>
  <c r="Q46" i="1"/>
  <c r="R46" i="1" s="1"/>
  <c r="Q199" i="1"/>
  <c r="R199" i="1" s="1"/>
  <c r="Q66" i="1"/>
  <c r="R66" i="1" s="1"/>
  <c r="Q205" i="1"/>
  <c r="R205" i="1" s="1"/>
  <c r="Q143" i="1"/>
  <c r="R143" i="1" s="1"/>
  <c r="Q214" i="1"/>
  <c r="R214" i="1" s="1"/>
  <c r="Q218" i="1"/>
  <c r="R218" i="1" s="1"/>
  <c r="Q48" i="1"/>
  <c r="R48" i="1" s="1"/>
  <c r="Q204" i="1"/>
  <c r="R204" i="1" s="1"/>
  <c r="Q191" i="1"/>
  <c r="R191" i="1" s="1"/>
  <c r="Q70" i="1"/>
  <c r="R70" i="1" s="1"/>
  <c r="Q222" i="1"/>
  <c r="R222" i="1" s="1"/>
  <c r="Q183" i="1"/>
  <c r="R183" i="1" s="1"/>
  <c r="Q181" i="1"/>
  <c r="R181" i="1" s="1"/>
  <c r="Q105" i="1"/>
  <c r="R105" i="1" s="1"/>
  <c r="Q86" i="1"/>
  <c r="R86" i="1" s="1"/>
  <c r="Q44" i="1"/>
  <c r="R44" i="1" s="1"/>
  <c r="Q221" i="1"/>
  <c r="R221" i="1" s="1"/>
  <c r="Q206" i="1"/>
  <c r="R206" i="1" s="1"/>
  <c r="Q78" i="1"/>
  <c r="R78" i="1" s="1"/>
  <c r="Q60" i="1"/>
  <c r="R60" i="1" s="1"/>
  <c r="Q85" i="1"/>
  <c r="R85" i="1" s="1"/>
  <c r="Q213" i="1"/>
  <c r="R213" i="1" s="1"/>
  <c r="Q211" i="1"/>
  <c r="R211" i="1" s="1"/>
  <c r="Q226" i="1"/>
  <c r="R226" i="1" s="1"/>
  <c r="Q63" i="1"/>
  <c r="R63" i="1" s="1"/>
  <c r="Q208" i="1"/>
  <c r="R208" i="1" s="1"/>
  <c r="Q62" i="1"/>
  <c r="R62" i="1" s="1"/>
  <c r="Q59" i="1"/>
  <c r="R59" i="1" s="1"/>
  <c r="Q97" i="1"/>
  <c r="R97" i="1" s="1"/>
  <c r="Q227" i="1"/>
  <c r="R227" i="1" s="1"/>
  <c r="Q156" i="1"/>
  <c r="R156" i="1" s="1"/>
  <c r="Q225" i="1"/>
  <c r="R225" i="1" s="1"/>
  <c r="Q103" i="1"/>
  <c r="R103" i="1" s="1"/>
  <c r="Q196" i="1"/>
  <c r="R196" i="1" s="1"/>
  <c r="C120" i="2"/>
  <c r="C41" i="2"/>
  <c r="C10" i="2"/>
  <c r="P17" i="1"/>
  <c r="P123" i="1"/>
  <c r="Q30" i="1" l="1"/>
  <c r="R30" i="1" s="1"/>
  <c r="Q162" i="1"/>
  <c r="R162" i="1" s="1"/>
  <c r="Q94" i="1"/>
  <c r="R94" i="1" s="1"/>
  <c r="Q168" i="1"/>
  <c r="R168" i="1" s="1"/>
  <c r="Q179" i="1"/>
  <c r="R179" i="1" s="1"/>
  <c r="Q76" i="1"/>
  <c r="R76" i="1" s="1"/>
  <c r="L123" i="1"/>
  <c r="L17" i="1"/>
  <c r="Q123" i="1" l="1"/>
  <c r="R123" i="1" s="1"/>
  <c r="Q17" i="1"/>
  <c r="R17" i="1" s="1"/>
  <c r="H41" i="1" l="1"/>
  <c r="P150" i="1" l="1"/>
  <c r="L150" i="1" s="1"/>
  <c r="P28" i="1"/>
  <c r="L28" i="1" s="1"/>
  <c r="P29" i="1"/>
  <c r="L29" i="1" s="1"/>
  <c r="P151" i="1"/>
  <c r="L151" i="1" s="1"/>
  <c r="Q151" i="1" l="1"/>
  <c r="R151" i="1" s="1"/>
  <c r="Q29" i="1"/>
  <c r="R29" i="1" s="1"/>
  <c r="Q28" i="1"/>
  <c r="R28" i="1" s="1"/>
  <c r="Q150" i="1"/>
  <c r="R150" i="1" s="1"/>
  <c r="P169" i="1" l="1"/>
  <c r="L169" i="1" s="1"/>
  <c r="P34" i="1"/>
  <c r="L34" i="1" s="1"/>
  <c r="Q34" i="1" l="1"/>
  <c r="R34" i="1" s="1"/>
  <c r="Q169" i="1"/>
  <c r="R169" i="1" s="1"/>
  <c r="P83" i="1" l="1"/>
  <c r="L83" i="1" s="1"/>
  <c r="P20" i="1"/>
  <c r="L20" i="1" s="1"/>
  <c r="Q20" i="1" l="1"/>
  <c r="R20" i="1" s="1"/>
  <c r="Q83" i="1"/>
  <c r="R83" i="1" s="1"/>
  <c r="P47" i="1"/>
  <c r="P13" i="1"/>
  <c r="L13" i="1" l="1"/>
  <c r="L47" i="1"/>
  <c r="Q47" i="1" l="1"/>
  <c r="R47" i="1" s="1"/>
  <c r="Q13" i="1"/>
  <c r="R13" i="1" s="1"/>
  <c r="P15" i="1" l="1"/>
  <c r="P54" i="1"/>
  <c r="L54" i="1" l="1"/>
  <c r="L15" i="1"/>
  <c r="Q15" i="1" l="1"/>
  <c r="R15" i="1" s="1"/>
  <c r="Q54" i="1"/>
  <c r="R54" i="1" s="1"/>
  <c r="P31" i="1"/>
  <c r="L31" i="1" s="1"/>
  <c r="P159" i="1"/>
  <c r="L159" i="1" s="1"/>
  <c r="Q31" i="1" l="1"/>
  <c r="R31" i="1" s="1"/>
  <c r="Q159" i="1"/>
  <c r="R159" i="1" s="1"/>
  <c r="P171" i="1" l="1"/>
  <c r="L171" i="1" s="1"/>
  <c r="P35" i="1"/>
  <c r="Q171" i="1" l="1"/>
  <c r="R171" i="1" s="1"/>
  <c r="L35" i="1"/>
  <c r="Q35" i="1" l="1"/>
  <c r="R35" i="1" s="1"/>
  <c r="P74" i="1" l="1"/>
  <c r="L74" i="1" s="1"/>
  <c r="P68" i="1"/>
  <c r="L68" i="1" s="1"/>
  <c r="P128" i="1"/>
  <c r="L128" i="1" s="1"/>
  <c r="P130" i="1"/>
  <c r="L130" i="1" s="1"/>
  <c r="P69" i="1"/>
  <c r="L69" i="1" s="1"/>
  <c r="Q128" i="1" l="1"/>
  <c r="R128" i="1" s="1"/>
  <c r="Q68" i="1"/>
  <c r="R68" i="1" s="1"/>
  <c r="Q74" i="1"/>
  <c r="R74" i="1" s="1"/>
  <c r="Q69" i="1"/>
  <c r="R69" i="1" s="1"/>
  <c r="Q130" i="1"/>
  <c r="R130" i="1" s="1"/>
  <c r="P127" i="1"/>
  <c r="P120" i="1" s="1"/>
  <c r="P67" i="1"/>
  <c r="P19" i="1"/>
  <c r="P10" i="1" s="1"/>
  <c r="L19" i="1" l="1"/>
  <c r="L67" i="1"/>
  <c r="P41" i="1"/>
  <c r="L127" i="1"/>
  <c r="L120" i="1" l="1"/>
  <c r="L10" i="1"/>
  <c r="Q67" i="1"/>
  <c r="R67" i="1" s="1"/>
  <c r="L41" i="1"/>
  <c r="Q19" i="1"/>
  <c r="R19" i="1" s="1"/>
  <c r="Q127" i="1"/>
  <c r="R127" i="1" s="1"/>
</calcChain>
</file>

<file path=xl/sharedStrings.xml><?xml version="1.0" encoding="utf-8"?>
<sst xmlns="http://schemas.openxmlformats.org/spreadsheetml/2006/main" count="1411" uniqueCount="282">
  <si>
    <t>N п/п</t>
  </si>
  <si>
    <t>Год</t>
  </si>
  <si>
    <t>Материал стен</t>
  </si>
  <si>
    <t>Общая площадь МКД, всего, м2</t>
  </si>
  <si>
    <t>Площадь помещений МКД</t>
  </si>
  <si>
    <t>Количество жителей, зарегистрированных в МКД на дату утверждения краткосрочного плана, чел.</t>
  </si>
  <si>
    <t>Стоимость капитального ремонта</t>
  </si>
  <si>
    <t>Удельная стоимость капитального ремонта 1 кв. м общей площади помещений МКД, руб./м2</t>
  </si>
  <si>
    <t>Предельная стоимость капитального ремонта 1 кв. м общей площади помещений МКД, руб./м2</t>
  </si>
  <si>
    <t>всего, м2</t>
  </si>
  <si>
    <t>в том числе жилых помещений, находящихся в собственности граждан, м2</t>
  </si>
  <si>
    <t>всего, руб.</t>
  </si>
  <si>
    <t>в том числе</t>
  </si>
  <si>
    <t>за счет средств Фонда содействия реформированию ЖКХ, руб.</t>
  </si>
  <si>
    <t>за счет средств местного бюджета, руб.</t>
  </si>
  <si>
    <t xml:space="preserve">Адрес МКД </t>
  </si>
  <si>
    <t>Стоимость капитального ремонта, всего</t>
  </si>
  <si>
    <t xml:space="preserve">Количество этажей
</t>
  </si>
  <si>
    <t xml:space="preserve">Количество подъездов
</t>
  </si>
  <si>
    <t xml:space="preserve">за счет средств бюджета субъекта Российской Федерации, руб.
</t>
  </si>
  <si>
    <t xml:space="preserve">за счет средств собственников помещений в МКД, руб.
</t>
  </si>
  <si>
    <t xml:space="preserve">ввода в эксплуатацию
</t>
  </si>
  <si>
    <t>Х</t>
  </si>
  <si>
    <t>кирпич</t>
  </si>
  <si>
    <t>панели</t>
  </si>
  <si>
    <t>4кв. 2021</t>
  </si>
  <si>
    <t>РО</t>
  </si>
  <si>
    <t>СС</t>
  </si>
  <si>
    <t>4кв. 2022</t>
  </si>
  <si>
    <t>4кв. 2023</t>
  </si>
  <si>
    <t>панельные</t>
  </si>
  <si>
    <t>панель</t>
  </si>
  <si>
    <t>шлакоблок</t>
  </si>
  <si>
    <t>-</t>
  </si>
  <si>
    <t>Кирпич</t>
  </si>
  <si>
    <t>Панель</t>
  </si>
  <si>
    <t>панельный</t>
  </si>
  <si>
    <t>Шлакоблок</t>
  </si>
  <si>
    <t>кирпичный</t>
  </si>
  <si>
    <t>кирп</t>
  </si>
  <si>
    <t>смеш</t>
  </si>
  <si>
    <t>руб.</t>
  </si>
  <si>
    <t>ед.</t>
  </si>
  <si>
    <t>Виды работ/услуг, установленные частью 1 статьи 166 Жилищного кодекса Российской Федерации</t>
  </si>
  <si>
    <t>Виды работ/услуг, установленные частью 2 статьи 17 Закона Пермского края от 11 марта 2014 г. N 304-ПК</t>
  </si>
  <si>
    <t>Адрес МКД</t>
  </si>
  <si>
    <t>ЭЛ</t>
  </si>
  <si>
    <t>ТЕП</t>
  </si>
  <si>
    <t>ГАЗ</t>
  </si>
  <si>
    <t>ХВС</t>
  </si>
  <si>
    <t>ГВС</t>
  </si>
  <si>
    <t>ВОД</t>
  </si>
  <si>
    <t>установка автоматизированных информационно-измерительных систем учета потребления коммунальных ресурсов и коммунальных услуг</t>
  </si>
  <si>
    <t>Панели</t>
  </si>
  <si>
    <t>шлакобл</t>
  </si>
  <si>
    <t>Кирпичный с плиточной облицовкой</t>
  </si>
  <si>
    <t>Панельный</t>
  </si>
  <si>
    <t>Кирпичный</t>
  </si>
  <si>
    <t>ж/б панель</t>
  </si>
  <si>
    <t>сил. кирпич</t>
  </si>
  <si>
    <t>крупные газобетонные панели</t>
  </si>
  <si>
    <t>стеновые вибропрессованные блоки</t>
  </si>
  <si>
    <t>г. Краснокамск, пер. Гознаковский, д. 3</t>
  </si>
  <si>
    <t>г. Краснокамск, пер. Гознаковский, д. 6</t>
  </si>
  <si>
    <t>г. Краснокамск, пер. Пальтинский, д. 3</t>
  </si>
  <si>
    <t>г. Краснокамск, пер. Пальтинский, д. 6</t>
  </si>
  <si>
    <t>г. Краснокамск, пер. Пальтинский, д. 8</t>
  </si>
  <si>
    <t>г. Краснокамск, пр-д Рождественский, д. 3Б</t>
  </si>
  <si>
    <t>г. Краснокамск, пр-д Рябиновый, д. 4</t>
  </si>
  <si>
    <t>г. Краснокамск, пр-д Рябиновый, д. 5</t>
  </si>
  <si>
    <t>г. Краснокамск, пр-т Комсомольский, д. 14</t>
  </si>
  <si>
    <t>г. Краснокамск, пр-т Комсомольский, д. 15</t>
  </si>
  <si>
    <t>г. Краснокамск, пр-т Комсомольский, д. 17</t>
  </si>
  <si>
    <t>г. Краснокамск, пр-т Маяковского, д. 1</t>
  </si>
  <si>
    <t>г. Краснокамск, пр-т Мира, д. 9</t>
  </si>
  <si>
    <t>г. Краснокамск, пр-т Мира, д. 18</t>
  </si>
  <si>
    <t>г. Краснокамск, пр-т Мира, д. 8А</t>
  </si>
  <si>
    <t>г. Краснокамск, ул. 10 Пятилетки, д. 5</t>
  </si>
  <si>
    <t>г. Краснокамск, ул. 50 лет Октября, д. 11</t>
  </si>
  <si>
    <t>г. Краснокамск, ул. 50 лет Октября, д. 6А</t>
  </si>
  <si>
    <t>г. Краснокамск, ул. Большевистская, д. 3</t>
  </si>
  <si>
    <t>г. Краснокамск, ул. Большевистская, д. 15</t>
  </si>
  <si>
    <t>г. Краснокамск, ул. Большевистская, д. 16</t>
  </si>
  <si>
    <t>г. Краснокамск, ул. Большевистская, д. 17</t>
  </si>
  <si>
    <t>г. Краснокамск, ул. Большевистская, д. 19</t>
  </si>
  <si>
    <t>г. Краснокамск, ул. Большевистская, д. 22</t>
  </si>
  <si>
    <t>г. Краснокамск, ул. Большевистская, д. 32</t>
  </si>
  <si>
    <t>г. Краснокамск, ул. Большевистская, д. 33</t>
  </si>
  <si>
    <t>г. Краснокамск, ул. Большевистская, д. 34</t>
  </si>
  <si>
    <t>г. Краснокамск, ул. Большевистская, д. 37</t>
  </si>
  <si>
    <t>г. Краснокамск, ул. Большевистская, д. 52</t>
  </si>
  <si>
    <t>г. Краснокамск, ул. Большевистская, д. 54</t>
  </si>
  <si>
    <t>г. Краснокамск, ул. Владимира Кима, д. 6</t>
  </si>
  <si>
    <t>г. Краснокамск, ул. Дзержинского, д. 5</t>
  </si>
  <si>
    <t>г. Краснокамск, ул. Дзержинского, д. 9</t>
  </si>
  <si>
    <t>г. Краснокамск, ул. Дзержинского, д. 11</t>
  </si>
  <si>
    <t>г. Краснокамск, ул. Дзержинского, д. 8А</t>
  </si>
  <si>
    <t>г. Краснокамск, ул. Звездная, д. 12</t>
  </si>
  <si>
    <t>г. Краснокамск, ул. Калинина, д. 4</t>
  </si>
  <si>
    <t>г. Краснокамск, ул. Калинина, д. 8</t>
  </si>
  <si>
    <t>г. Краснокамск, ул. Калинина, д. 9</t>
  </si>
  <si>
    <t>г. Краснокамск, ул. Калинина, д. 10</t>
  </si>
  <si>
    <t>г. Краснокамск, ул. Калинина, д. 12</t>
  </si>
  <si>
    <t>г. Краснокамск, ул. Калинина, д. 13</t>
  </si>
  <si>
    <t>г. Краснокамск, ул. Калинина, д. 14</t>
  </si>
  <si>
    <t>г. Краснокамск, ул. Калинина, д. 3А</t>
  </si>
  <si>
    <t>г. Краснокамск, ул. Карла Либкнехта, д. 21</t>
  </si>
  <si>
    <t>г. Краснокамск, ул. Карла Либкнехта, д. 4А</t>
  </si>
  <si>
    <t>г. Краснокамск, ул. Карла Маркса, д. 63</t>
  </si>
  <si>
    <t>г. Краснокамск, ул. Карла Маркса, д. 89</t>
  </si>
  <si>
    <t>г. Краснокамск, ул. Карла Маркса, д. 91</t>
  </si>
  <si>
    <t>г. Краснокамск, ул. Карла Маркса, д. 3А</t>
  </si>
  <si>
    <t>г. Краснокамск, ул. Комарова, д. 1</t>
  </si>
  <si>
    <t>г. Краснокамск, ул. Комарова, д. 5</t>
  </si>
  <si>
    <t>г. Краснокамск, ул. Комарова, д. 9</t>
  </si>
  <si>
    <t>г. Краснокамск, ул. Комарова, д. 12</t>
  </si>
  <si>
    <t>г. Краснокамск, ул. Комарова, д. 4А</t>
  </si>
  <si>
    <t>г. Краснокамск, ул. Коммунистическая, д. 10А</t>
  </si>
  <si>
    <t>г. Краснокамск, ул. Культуры, д. 4А</t>
  </si>
  <si>
    <t>г. Краснокамск, ул. Максима Горького, д. 2</t>
  </si>
  <si>
    <t>г. Краснокамск, ул. Орджоникидзе, д. 4А</t>
  </si>
  <si>
    <t>г. Краснокамск, ул. Павлика Морозова, д. 5</t>
  </si>
  <si>
    <t>г. Краснокамск, ул. Победы, д. 5</t>
  </si>
  <si>
    <t>г. Краснокамск, ул. Победы, д. 6</t>
  </si>
  <si>
    <t>г. Краснокамск, ул. Пушкина, д. 9</t>
  </si>
  <si>
    <t>г. Краснокамск, ул. Пушкина, д. 13</t>
  </si>
  <si>
    <t>г. Краснокамск, ул. Сосновая Горка, д. 7</t>
  </si>
  <si>
    <t>г. Краснокамск, ул. Суворова, д. 3</t>
  </si>
  <si>
    <t>г. Краснокамск, ул. Суворова, д. 5</t>
  </si>
  <si>
    <t>г. Краснокамск, ул. Февральская, д. 4</t>
  </si>
  <si>
    <t>г. Краснокамск, ул. Февральская, д. 6А</t>
  </si>
  <si>
    <t>г. Краснокамск, ул. Фрунзе, д. 4</t>
  </si>
  <si>
    <t>г. Краснокамск, ул. Циолковского, д. 8</t>
  </si>
  <si>
    <t>г. Краснокамск, ул. Чапаева, д. 4</t>
  </si>
  <si>
    <t>г. Краснокамск, ул. Чапаева, д. 5</t>
  </si>
  <si>
    <t>г. Краснокамск, ул. Чапаева, д. 11</t>
  </si>
  <si>
    <t>г. Краснокамск, ул. Чапаева, д. 23</t>
  </si>
  <si>
    <t>г. Краснокамск, ул. Чапаева, д. 27</t>
  </si>
  <si>
    <t>г. Краснокамск, ул. Чапаева, д. 47</t>
  </si>
  <si>
    <t>г. Краснокамск, ул. Чапаева, д. 57</t>
  </si>
  <si>
    <t>г. Краснокамск, ул. Чапаева, д. 59</t>
  </si>
  <si>
    <t>г. Краснокамск, ул. Чапаева, д. 63</t>
  </si>
  <si>
    <t>г. Краснокамск, ул. Чехова, д. 3</t>
  </si>
  <si>
    <t>г. Краснокамск, ул. Чехова, д. 4</t>
  </si>
  <si>
    <t>г. Краснокамск, ул. Шоссейная, д. 4</t>
  </si>
  <si>
    <t>г. Краснокамск, ул. Шоссейная, д. 7</t>
  </si>
  <si>
    <t>г. Краснокамск, ул. Шоссейная, д. 9</t>
  </si>
  <si>
    <t>г. Краснокамск, ул. Энтузиастов, д. 11</t>
  </si>
  <si>
    <t>г. Краснокамск, ул. Энтузиастов, д. 18</t>
  </si>
  <si>
    <t>г. Краснокамск, ул. Энтузиастов, д. 23</t>
  </si>
  <si>
    <t>г. Краснокамск, ул. Энтузиастов, д. 27</t>
  </si>
  <si>
    <t>г. Краснокамск, ул. Энтузиастов, д. 29</t>
  </si>
  <si>
    <t>г. Краснокамск, ул. Энтузиастов, д. 31</t>
  </si>
  <si>
    <t>г. Краснокамск, ул. Энтузиастов, д. 11А</t>
  </si>
  <si>
    <t>г. Краснокамск, ул. Энтузиастов, д. 3А</t>
  </si>
  <si>
    <t>г. Краснокамск, ул. Энтузиастов, д. 5А</t>
  </si>
  <si>
    <t>п. Майский, ул. 9 Пятилетки, д. 3</t>
  </si>
  <si>
    <t>п. Майский, ул. 9 Пятилетки, д. 5</t>
  </si>
  <si>
    <t>п. Майский, ул. 9 Пятилетки, д. 7</t>
  </si>
  <si>
    <t>п. Майский, ул. 9 Пятилетки, д. 9</t>
  </si>
  <si>
    <t>п. Майский, ул. 9 Пятилетки, д. 12</t>
  </si>
  <si>
    <t>п. Майский, ул. 9 Пятилетки, д. 20</t>
  </si>
  <si>
    <t>п. Майский, ул. 9 Пятилетки, д. 28</t>
  </si>
  <si>
    <t>п. Майский, ул. 9 Пятилетки, д. 30</t>
  </si>
  <si>
    <t>п. Майский, ул. 9 Пятилетки, д. 7А</t>
  </si>
  <si>
    <t>п. Майский, ул. Красногорская, д. 1</t>
  </si>
  <si>
    <t>п. Майский, ул. Красногорская, д. 2</t>
  </si>
  <si>
    <t>п. Майский, ул. Центральная, д. 8</t>
  </si>
  <si>
    <t>п. Майский, ул. Центральная, д. 14</t>
  </si>
  <si>
    <t>п. Майский, ул. Центральная, д. 16</t>
  </si>
  <si>
    <t>п. Майский, ул. Шоссейная, д. 1</t>
  </si>
  <si>
    <t>п. Майский, ул. Шоссейная, д. 2</t>
  </si>
  <si>
    <t>п. Майский, ул. Шоссейная, д. 4</t>
  </si>
  <si>
    <t>п. Оверята, ул. Заводская, д. 5</t>
  </si>
  <si>
    <t>п. Оверята, ул. Кирпичная, д. 10</t>
  </si>
  <si>
    <t>п. Оверята, ул. Кирпичная, д. 11</t>
  </si>
  <si>
    <t>п. Оверята, ул. Кирпичная, д. 13</t>
  </si>
  <si>
    <t>п. Оверята, ул. Кирпичная, д. 6А</t>
  </si>
  <si>
    <t>п. Оверята, ул. Кирпичная, д. 8А</t>
  </si>
  <si>
    <t>п. Оверята, ул. Молодежная, д. 2</t>
  </si>
  <si>
    <t>п. Оверята, ул. Строителей, д. 1</t>
  </si>
  <si>
    <t>п. Оверята, ул. Строителей, д. 1А</t>
  </si>
  <si>
    <t>п/ст Шабуничи, ул. Железнодорожная, д. 4</t>
  </si>
  <si>
    <t>с. Мысы, ул. Центральная, д. 7</t>
  </si>
  <si>
    <t>с. Усть-Сыны, ул. Октябрьская, д. 1</t>
  </si>
  <si>
    <t>с. Усть-Сыны, ул. Совхозная, д. 2</t>
  </si>
  <si>
    <t>с. Усть-Сыны, ул. Совхозная, д. 4</t>
  </si>
  <si>
    <t>с. Усть-Сыны, ул. Совхозная, д. 6</t>
  </si>
  <si>
    <t>с. Усть-Сыны, ул. Совхозная, д. 12</t>
  </si>
  <si>
    <t>с. Черная, ул. Новостройки, д. 1</t>
  </si>
  <si>
    <t>с. Черная, ул. Новостройки, д. 2</t>
  </si>
  <si>
    <t>с. Черная, ул. Новостройки, д. 3</t>
  </si>
  <si>
    <t>с. Черная, ул. Северная, д. 2</t>
  </si>
  <si>
    <t>с. Черная, ул. Северная, д. 4</t>
  </si>
  <si>
    <t>г. Краснокамск, пер. Новый, д. 4</t>
  </si>
  <si>
    <t>г. Краснокамск, пр-д Рождественский, д. 3</t>
  </si>
  <si>
    <t>г. Краснокамск, ул. Энтузиастов, д. 7А</t>
  </si>
  <si>
    <t>г. Краснокамск, ул. Карла Маркса, д. 13</t>
  </si>
  <si>
    <t>г. Краснокамск, ул. Большевистская, д. 14</t>
  </si>
  <si>
    <t>Итого на 2021 год</t>
  </si>
  <si>
    <t>Итого на 2023 год</t>
  </si>
  <si>
    <t>с. Стряпунята, ул. Молодежная, д. 3</t>
  </si>
  <si>
    <t>г. Краснокамск, ул. Большевистская, д. 7</t>
  </si>
  <si>
    <t>г. Краснокамск, ул. Большевистская, д. 8</t>
  </si>
  <si>
    <t>г. Краснокамск, ул. Большевистская, д. 10</t>
  </si>
  <si>
    <t>г. Краснокамск, ул. Большевистская, д. 12</t>
  </si>
  <si>
    <t>г. Краснокамск, ул. Большевистская, д. 30</t>
  </si>
  <si>
    <t>г. Краснокамск, ул. Большевистская, д. 36</t>
  </si>
  <si>
    <t>г. Краснокамск, ул. Большевистская, д. 5</t>
  </si>
  <si>
    <t>г. Краснокамск, ул. Большевистская, д. 23</t>
  </si>
  <si>
    <t>г. Краснокамск, ул. Большевистская, д. 28</t>
  </si>
  <si>
    <t>г. Краснокамск, ул. Большевистская, д. 38</t>
  </si>
  <si>
    <t>г. Краснокамск, ул. Большевистская, д. 25</t>
  </si>
  <si>
    <t>г. Краснокамск, ул. Большевистская, д. 27</t>
  </si>
  <si>
    <t>г. Краснокамск, ул. Большевистская, д. 33А</t>
  </si>
  <si>
    <t>Кирпич (2,5)</t>
  </si>
  <si>
    <t>г. Краснокамск, ул. Большевистская, д. 33Б</t>
  </si>
  <si>
    <t>г. Краснокамск, ул. Февральская, д. 6</t>
  </si>
  <si>
    <t>г. Краснокамск, ул. Большевистская, д. 1</t>
  </si>
  <si>
    <t>г. Краснокамск, ул. Большевистская, д. 9</t>
  </si>
  <si>
    <t>Итого на 2022 год</t>
  </si>
  <si>
    <t>г. Краснокамск, пр-т Мира, д. 6</t>
  </si>
  <si>
    <t>г. Краснокамск, ул. Комарова, д. 6</t>
  </si>
  <si>
    <t>п. Майский, ул. Шоссейная, д. 3</t>
  </si>
  <si>
    <t>г. Краснокамск, ул. Энтузиастов, д. 5</t>
  </si>
  <si>
    <t>п. Майский, ул. Западная, д. 5</t>
  </si>
  <si>
    <t>г. Краснокамск, пер. Гознаковский, д. 2</t>
  </si>
  <si>
    <t>г. Краснокамск, ул. Калинина, д. 22</t>
  </si>
  <si>
    <t>г. Краснокамск, пр-д Рябиновый, д. 2</t>
  </si>
  <si>
    <t>г. Краснокамск, ул. Чапаева, д. 53</t>
  </si>
  <si>
    <t>г. Краснокамск, ул. Чехова, д. 5</t>
  </si>
  <si>
    <t>г. Краснокамск, ул. 50 лет Октября, д. 9</t>
  </si>
  <si>
    <t>г. Краснокамск, ул. Калинина, д. 3</t>
  </si>
  <si>
    <t>д. Брагино, ул. Центральная, д. 2</t>
  </si>
  <si>
    <t>д. Брагино, ул. Центральная, д. 4</t>
  </si>
  <si>
    <t>г. Краснокамск, ул. Дзержинского, д. 2А</t>
  </si>
  <si>
    <t>г. Краснокамск, ул. Дзержинского, д. 4А</t>
  </si>
  <si>
    <t>г. Краснокамск, ул. Ленина, д. 8</t>
  </si>
  <si>
    <t>г. Краснокамск, ул. Ленина, д. 7</t>
  </si>
  <si>
    <t>г. Краснокамск, ул. Ленина, д. 9</t>
  </si>
  <si>
    <t>г. Краснокамск, ул. Ленина, д. 11</t>
  </si>
  <si>
    <t>г. Краснокамск, ул. Ленина, д. 12</t>
  </si>
  <si>
    <t>п. Майский, пер. Заводской, д. 1</t>
  </si>
  <si>
    <t>г. Краснокамск, ул. Карла Маркса, д. 4А</t>
  </si>
  <si>
    <t>п. Оверята, ул. Линейная, д. 5</t>
  </si>
  <si>
    <t>г. Краснокамск, пр-д Рождественский, д. 3А</t>
  </si>
  <si>
    <t>г. Краснокамск, пер. Банковский, д. 4</t>
  </si>
  <si>
    <t>г. Краснокамск, ул. Карла Либкнехта, д. 2Б</t>
  </si>
  <si>
    <t>г. Краснокамск, пер. Василия Шваи, д. 2</t>
  </si>
  <si>
    <t>г. Краснокамск, пер. Гознаковский, д. 4</t>
  </si>
  <si>
    <t>г. Краснокамск, ул. Калинина, д. 5/2</t>
  </si>
  <si>
    <t>г. Краснокамск, ул. Комарова, д. 4</t>
  </si>
  <si>
    <t>г. Краснокамск, ул. Свердлова, д. 18</t>
  </si>
  <si>
    <t>г. Краснокамск, ул. Школьная, д. 20/1</t>
  </si>
  <si>
    <t>г. Краснокамск, ул. Калинина, д. 6</t>
  </si>
  <si>
    <t>г. Краснокамск, ул. Калинина, д. 11</t>
  </si>
  <si>
    <t>г. Краснокамск, ул. Пушкина, д. 4</t>
  </si>
  <si>
    <t>г. Краснокамск, ул. Пушкина, д. 6</t>
  </si>
  <si>
    <t>г. Краснокамск, ул. Чапаева, д. 2</t>
  </si>
  <si>
    <t>г. Краснокамск, ул. Энтузиастов, д. 12</t>
  </si>
  <si>
    <t>г. Краснокамск, ул. Коммунистическая, д. 14</t>
  </si>
  <si>
    <t>с. Усть-Сыны, ул. Совхозная, д. 10</t>
  </si>
  <si>
    <t>г. Краснокамск, ул. Фрунзе, д. 1</t>
  </si>
  <si>
    <t>г. Краснокамск, ул. Чапаева, д. 57А</t>
  </si>
  <si>
    <t>г. Краснокамск, ул. Энтузиастов, д. 10</t>
  </si>
  <si>
    <t>г. Краснокамск, ул. Энтузиастов, д. 24</t>
  </si>
  <si>
    <t>г. Краснокамск, ул. Калинина, д. 7</t>
  </si>
  <si>
    <t>г. Краснокамск, ул. Коммунистическая, д. 8</t>
  </si>
  <si>
    <t>завершения последнего капитального ремонта</t>
  </si>
  <si>
    <t>Ремонт внутридомовых инженерных систем</t>
  </si>
  <si>
    <t>Ремонт, замена, модернизация лифтов, ремонт лифтовых шахт, машинных и блочных помещений</t>
  </si>
  <si>
    <t>Ремонт крыши</t>
  </si>
  <si>
    <t>Ремонт подвальных помещений</t>
  </si>
  <si>
    <t>Ремонт фундамента</t>
  </si>
  <si>
    <t>Установка коллективных (общедомовых) приборов учета и узлов управления и регулирования потребления ресурсов</t>
  </si>
  <si>
    <t>Ремонт несущих конструкций многоквартирного дома</t>
  </si>
  <si>
    <t>Инструментальное обследование при разработке проектной документации</t>
  </si>
  <si>
    <t>Выполнение работ по комплексному обследованию технического состояния многоквартирного дома</t>
  </si>
  <si>
    <t>Способ формирования фонда капитального ремонта (РО/СС)</t>
  </si>
  <si>
    <t>Плановая дата завершения работ</t>
  </si>
  <si>
    <t>Ремонт фасада (требующего утепления/не требующего утепления)</t>
  </si>
  <si>
    <t xml:space="preserve">Краснокамский городской округ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</si>
</sst>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419]General"/>
    <numFmt numFmtId="165" formatCode="#,##0.00\ _₽"/>
    <numFmt numFmtId="166" formatCode="_-* #,##0.00_р_._-;\-* #,##0.00_р_._-;_-* &quot;-&quot;??_р_._-;_-@_-"/>
    <numFmt numFmtId="167" formatCode="0;\-0;;@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rgb="FF000000"/>
      <name val="Arial1"/>
      <charset val="204"/>
    </font>
    <font>
      <sz val="10"/>
      <color indexed="8"/>
      <name val="Arial1"/>
      <charset val="204"/>
    </font>
    <font>
      <sz val="10"/>
      <name val="Arial Cyr"/>
      <family val="2"/>
      <charset val="204"/>
    </font>
    <font>
      <sz val="10"/>
      <name val="Arial"/>
      <family val="2"/>
      <charset val="1"/>
    </font>
    <font>
      <sz val="11"/>
      <color indexed="8"/>
      <name val="Arial"/>
      <family val="2"/>
      <charset val="1"/>
    </font>
    <font>
      <b/>
      <sz val="11"/>
      <name val="Times New Roman"/>
      <family val="1"/>
      <charset val="204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color indexed="8"/>
      <name val="Times New Roman"/>
      <family val="2"/>
      <charset val="204"/>
    </font>
    <font>
      <sz val="11"/>
      <color theme="5" tint="-0.249977111117893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0" fontId="6" fillId="0" borderId="0"/>
    <xf numFmtId="0" fontId="6" fillId="0" borderId="0"/>
    <xf numFmtId="0" fontId="7" fillId="0" borderId="0"/>
    <xf numFmtId="164" fontId="8" fillId="0" borderId="0" applyBorder="0" applyProtection="0"/>
    <xf numFmtId="0" fontId="9" fillId="0" borderId="0"/>
    <xf numFmtId="0" fontId="9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6" fillId="0" borderId="0"/>
    <xf numFmtId="9" fontId="11" fillId="0" borderId="0"/>
    <xf numFmtId="164" fontId="8" fillId="0" borderId="0"/>
    <xf numFmtId="166" fontId="15" fillId="0" borderId="0" applyFont="0" applyFill="0" applyBorder="0" applyAlignment="0" applyProtection="0"/>
    <xf numFmtId="0" fontId="18" fillId="0" borderId="0"/>
    <xf numFmtId="0" fontId="1" fillId="0" borderId="0"/>
    <xf numFmtId="0" fontId="7" fillId="0" borderId="0"/>
  </cellStyleXfs>
  <cellXfs count="123">
    <xf numFmtId="0" fontId="0" fillId="0" borderId="0" xfId="0"/>
    <xf numFmtId="0" fontId="3" fillId="0" borderId="0" xfId="0" applyFont="1" applyFill="1"/>
    <xf numFmtId="0" fontId="3" fillId="0" borderId="0" xfId="0" applyFont="1" applyFill="1" applyAlignment="1"/>
    <xf numFmtId="0" fontId="3" fillId="0" borderId="1" xfId="0" applyNumberFormat="1" applyFont="1" applyFill="1" applyBorder="1" applyAlignment="1">
      <alignment horizontal="center"/>
    </xf>
    <xf numFmtId="165" fontId="5" fillId="0" borderId="0" xfId="0" applyNumberFormat="1" applyFont="1" applyFill="1"/>
    <xf numFmtId="165" fontId="3" fillId="0" borderId="0" xfId="0" applyNumberFormat="1" applyFont="1" applyFill="1"/>
    <xf numFmtId="0" fontId="3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/>
    <xf numFmtId="165" fontId="2" fillId="0" borderId="0" xfId="0" applyNumberFormat="1" applyFont="1" applyFill="1"/>
    <xf numFmtId="0" fontId="2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left"/>
    </xf>
    <xf numFmtId="0" fontId="3" fillId="0" borderId="0" xfId="0" applyFont="1" applyFill="1" applyAlignment="1">
      <alignment horizontal="right"/>
    </xf>
    <xf numFmtId="0" fontId="3" fillId="0" borderId="1" xfId="0" applyNumberFormat="1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right" vertical="center"/>
    </xf>
    <xf numFmtId="4" fontId="3" fillId="0" borderId="1" xfId="0" applyNumberFormat="1" applyFont="1" applyFill="1" applyBorder="1" applyAlignment="1">
      <alignment horizontal="right"/>
    </xf>
    <xf numFmtId="4" fontId="2" fillId="0" borderId="1" xfId="0" applyNumberFormat="1" applyFont="1" applyFill="1" applyBorder="1" applyAlignment="1" applyProtection="1">
      <alignment horizontal="right" vertical="center"/>
      <protection locked="0"/>
    </xf>
    <xf numFmtId="4" fontId="2" fillId="0" borderId="1" xfId="1" applyNumberFormat="1" applyFont="1" applyFill="1" applyBorder="1" applyAlignment="1">
      <alignment horizontal="right"/>
    </xf>
    <xf numFmtId="0" fontId="3" fillId="0" borderId="0" xfId="0" applyFont="1" applyFill="1" applyAlignment="1">
      <alignment horizontal="center"/>
    </xf>
    <xf numFmtId="0" fontId="17" fillId="2" borderId="10" xfId="0" applyFont="1" applyFill="1" applyBorder="1" applyAlignment="1"/>
    <xf numFmtId="0" fontId="5" fillId="2" borderId="1" xfId="0" applyFont="1" applyFill="1" applyBorder="1" applyAlignment="1">
      <alignment horizontal="left"/>
    </xf>
    <xf numFmtId="0" fontId="3" fillId="0" borderId="3" xfId="0" applyFont="1" applyFill="1" applyBorder="1" applyAlignment="1">
      <alignment horizontal="center"/>
    </xf>
    <xf numFmtId="167" fontId="16" fillId="2" borderId="4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167" fontId="2" fillId="0" borderId="1" xfId="0" applyNumberFormat="1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vertical="center"/>
    </xf>
    <xf numFmtId="4" fontId="20" fillId="2" borderId="1" xfId="0" applyNumberFormat="1" applyFont="1" applyFill="1" applyBorder="1" applyAlignment="1">
      <alignment horizontal="right"/>
    </xf>
    <xf numFmtId="0" fontId="3" fillId="0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 vertical="center"/>
    </xf>
    <xf numFmtId="4" fontId="20" fillId="2" borderId="1" xfId="0" applyNumberFormat="1" applyFont="1" applyFill="1" applyBorder="1"/>
    <xf numFmtId="4" fontId="2" fillId="0" borderId="1" xfId="0" applyNumberFormat="1" applyFont="1" applyFill="1" applyBorder="1"/>
    <xf numFmtId="4" fontId="13" fillId="0" borderId="1" xfId="0" applyNumberFormat="1" applyFont="1" applyFill="1" applyBorder="1" applyAlignment="1"/>
    <xf numFmtId="4" fontId="19" fillId="0" borderId="1" xfId="0" applyNumberFormat="1" applyFont="1" applyFill="1" applyBorder="1"/>
    <xf numFmtId="4" fontId="17" fillId="2" borderId="1" xfId="0" applyNumberFormat="1" applyFont="1" applyFill="1" applyBorder="1" applyAlignment="1">
      <alignment horizontal="right"/>
    </xf>
    <xf numFmtId="4" fontId="2" fillId="0" borderId="3" xfId="0" applyNumberFormat="1" applyFont="1" applyFill="1" applyBorder="1"/>
    <xf numFmtId="3" fontId="2" fillId="0" borderId="1" xfId="0" applyNumberFormat="1" applyFont="1" applyFill="1" applyBorder="1" applyAlignment="1">
      <alignment horizontal="center" vertical="center"/>
    </xf>
    <xf numFmtId="3" fontId="19" fillId="0" borderId="1" xfId="0" applyNumberFormat="1" applyFont="1" applyFill="1" applyBorder="1" applyAlignment="1">
      <alignment horizontal="center" vertical="center"/>
    </xf>
    <xf numFmtId="3" fontId="17" fillId="2" borderId="1" xfId="0" applyNumberFormat="1" applyFont="1" applyFill="1" applyBorder="1" applyAlignment="1">
      <alignment horizontal="center"/>
    </xf>
    <xf numFmtId="4" fontId="22" fillId="2" borderId="1" xfId="0" applyNumberFormat="1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/>
    <xf numFmtId="3" fontId="20" fillId="2" borderId="1" xfId="0" applyNumberFormat="1" applyFont="1" applyFill="1" applyBorder="1" applyAlignment="1">
      <alignment horizontal="right"/>
    </xf>
    <xf numFmtId="3" fontId="3" fillId="0" borderId="1" xfId="0" applyNumberFormat="1" applyFont="1" applyFill="1" applyBorder="1" applyAlignment="1"/>
    <xf numFmtId="3" fontId="3" fillId="0" borderId="1" xfId="0" applyNumberFormat="1" applyFont="1" applyFill="1" applyBorder="1" applyAlignment="1">
      <alignment horizontal="right"/>
    </xf>
    <xf numFmtId="3" fontId="2" fillId="0" borderId="1" xfId="1" applyNumberFormat="1" applyFont="1" applyFill="1" applyBorder="1" applyAlignment="1">
      <alignment horizontal="right"/>
    </xf>
    <xf numFmtId="0" fontId="3" fillId="0" borderId="3" xfId="0" applyFont="1" applyFill="1" applyBorder="1" applyAlignment="1">
      <alignment horizontal="left"/>
    </xf>
    <xf numFmtId="0" fontId="24" fillId="0" borderId="1" xfId="0" applyNumberFormat="1" applyFont="1" applyFill="1" applyBorder="1" applyAlignment="1">
      <alignment horizontal="center"/>
    </xf>
    <xf numFmtId="0" fontId="16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/>
    </xf>
    <xf numFmtId="4" fontId="17" fillId="2" borderId="6" xfId="0" applyNumberFormat="1" applyFont="1" applyFill="1" applyBorder="1" applyAlignment="1">
      <alignment horizontal="right"/>
    </xf>
    <xf numFmtId="0" fontId="20" fillId="2" borderId="2" xfId="0" applyFont="1" applyFill="1" applyBorder="1" applyAlignment="1">
      <alignment horizontal="right"/>
    </xf>
    <xf numFmtId="0" fontId="17" fillId="2" borderId="1" xfId="0" applyFont="1" applyFill="1" applyBorder="1" applyAlignment="1">
      <alignment horizontal="right"/>
    </xf>
    <xf numFmtId="0" fontId="21" fillId="0" borderId="1" xfId="0" applyFont="1" applyFill="1" applyBorder="1"/>
    <xf numFmtId="165" fontId="20" fillId="0" borderId="0" xfId="0" applyNumberFormat="1" applyFont="1" applyFill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/>
    </xf>
    <xf numFmtId="0" fontId="2" fillId="0" borderId="3" xfId="0" applyFont="1" applyFill="1" applyBorder="1"/>
    <xf numFmtId="0" fontId="2" fillId="0" borderId="1" xfId="0" applyFont="1" applyFill="1" applyBorder="1"/>
    <xf numFmtId="0" fontId="2" fillId="0" borderId="2" xfId="0" applyFont="1" applyFill="1" applyBorder="1"/>
    <xf numFmtId="0" fontId="3" fillId="0" borderId="2" xfId="0" applyFont="1" applyFill="1" applyBorder="1" applyAlignment="1"/>
    <xf numFmtId="4" fontId="3" fillId="0" borderId="1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/>
    <xf numFmtId="3" fontId="2" fillId="0" borderId="3" xfId="0" applyNumberFormat="1" applyFont="1" applyFill="1" applyBorder="1"/>
    <xf numFmtId="0" fontId="3" fillId="0" borderId="9" xfId="0" applyFont="1" applyFill="1" applyBorder="1" applyAlignment="1"/>
    <xf numFmtId="0" fontId="3" fillId="0" borderId="1" xfId="0" applyFont="1" applyFill="1" applyBorder="1" applyAlignment="1">
      <alignment horizontal="center" vertical="top" wrapText="1"/>
    </xf>
    <xf numFmtId="0" fontId="3" fillId="0" borderId="0" xfId="0" applyFont="1" applyFill="1" applyAlignment="1">
      <alignment wrapText="1"/>
    </xf>
    <xf numFmtId="4" fontId="3" fillId="0" borderId="3" xfId="0" applyNumberFormat="1" applyFont="1" applyFill="1" applyBorder="1" applyAlignment="1"/>
    <xf numFmtId="3" fontId="3" fillId="0" borderId="3" xfId="0" applyNumberFormat="1" applyFont="1" applyFill="1" applyBorder="1" applyAlignment="1"/>
    <xf numFmtId="0" fontId="3" fillId="0" borderId="12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/>
    </xf>
    <xf numFmtId="0" fontId="17" fillId="3" borderId="1" xfId="0" applyFont="1" applyFill="1" applyBorder="1" applyAlignment="1">
      <alignment horizontal="left"/>
    </xf>
    <xf numFmtId="4" fontId="13" fillId="3" borderId="6" xfId="0" applyNumberFormat="1" applyFont="1" applyFill="1" applyBorder="1" applyAlignment="1"/>
    <xf numFmtId="4" fontId="13" fillId="3" borderId="1" xfId="0" applyNumberFormat="1" applyFont="1" applyFill="1" applyBorder="1" applyAlignment="1"/>
    <xf numFmtId="3" fontId="13" fillId="3" borderId="1" xfId="0" applyNumberFormat="1" applyFont="1" applyFill="1" applyBorder="1" applyAlignment="1">
      <alignment horizontal="center" vertical="center"/>
    </xf>
    <xf numFmtId="0" fontId="3" fillId="3" borderId="0" xfId="0" applyFont="1" applyFill="1"/>
    <xf numFmtId="3" fontId="13" fillId="3" borderId="1" xfId="0" applyNumberFormat="1" applyFont="1" applyFill="1" applyBorder="1" applyAlignment="1">
      <alignment horizontal="center"/>
    </xf>
    <xf numFmtId="167" fontId="16" fillId="3" borderId="4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vertical="center"/>
    </xf>
    <xf numFmtId="0" fontId="22" fillId="3" borderId="1" xfId="0" applyFont="1" applyFill="1" applyBorder="1" applyAlignment="1">
      <alignment horizontal="center" vertical="center"/>
    </xf>
    <xf numFmtId="4" fontId="4" fillId="3" borderId="1" xfId="0" applyNumberFormat="1" applyFont="1" applyFill="1" applyBorder="1" applyAlignment="1">
      <alignment horizontal="right"/>
    </xf>
    <xf numFmtId="3" fontId="4" fillId="3" borderId="1" xfId="0" applyNumberFormat="1" applyFont="1" applyFill="1" applyBorder="1" applyAlignment="1">
      <alignment horizontal="right"/>
    </xf>
    <xf numFmtId="4" fontId="22" fillId="3" borderId="1" xfId="0" applyNumberFormat="1" applyFont="1" applyFill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/>
    </xf>
    <xf numFmtId="0" fontId="3" fillId="3" borderId="0" xfId="0" applyFont="1" applyFill="1" applyAlignment="1">
      <alignment wrapText="1"/>
    </xf>
    <xf numFmtId="4" fontId="5" fillId="3" borderId="1" xfId="0" applyNumberFormat="1" applyFont="1" applyFill="1" applyBorder="1" applyAlignment="1">
      <alignment horizontal="right"/>
    </xf>
    <xf numFmtId="0" fontId="3" fillId="3" borderId="0" xfId="0" applyFont="1" applyFill="1" applyAlignment="1"/>
    <xf numFmtId="3" fontId="5" fillId="3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textRotation="90"/>
    </xf>
    <xf numFmtId="0" fontId="23" fillId="0" borderId="1" xfId="0" applyFont="1" applyFill="1" applyBorder="1" applyAlignment="1">
      <alignment horizontal="center" vertical="center" textRotation="90" wrapText="1"/>
    </xf>
    <xf numFmtId="0" fontId="3" fillId="0" borderId="1" xfId="0" applyFont="1" applyFill="1" applyBorder="1" applyAlignment="1">
      <alignment horizontal="center" vertical="center" textRotation="90" wrapText="1"/>
    </xf>
    <xf numFmtId="0" fontId="24" fillId="0" borderId="2" xfId="0" applyNumberFormat="1" applyFont="1" applyFill="1" applyBorder="1" applyAlignment="1">
      <alignment horizontal="center" vertical="center" wrapText="1"/>
    </xf>
    <xf numFmtId="0" fontId="24" fillId="0" borderId="9" xfId="0" applyNumberFormat="1" applyFont="1" applyFill="1" applyBorder="1" applyAlignment="1">
      <alignment horizontal="center" vertical="center"/>
    </xf>
    <xf numFmtId="0" fontId="24" fillId="0" borderId="3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/>
    </xf>
    <xf numFmtId="0" fontId="24" fillId="0" borderId="4" xfId="0" applyNumberFormat="1" applyFont="1" applyFill="1" applyBorder="1" applyAlignment="1">
      <alignment horizontal="center" vertical="center" wrapText="1"/>
    </xf>
    <xf numFmtId="0" fontId="24" fillId="0" borderId="5" xfId="0" applyNumberFormat="1" applyFont="1" applyFill="1" applyBorder="1" applyAlignment="1">
      <alignment horizontal="center" vertical="center" wrapText="1"/>
    </xf>
    <xf numFmtId="0" fontId="24" fillId="0" borderId="6" xfId="0" applyNumberFormat="1" applyFont="1" applyFill="1" applyBorder="1" applyAlignment="1">
      <alignment horizontal="center" vertical="center" wrapText="1"/>
    </xf>
    <xf numFmtId="0" fontId="24" fillId="0" borderId="9" xfId="0" applyNumberFormat="1" applyFont="1" applyFill="1" applyBorder="1" applyAlignment="1">
      <alignment horizontal="center" vertical="center" wrapText="1"/>
    </xf>
    <xf numFmtId="0" fontId="24" fillId="0" borderId="3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/>
    </xf>
    <xf numFmtId="0" fontId="24" fillId="0" borderId="2" xfId="0" applyNumberFormat="1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 wrapText="1"/>
    </xf>
    <xf numFmtId="0" fontId="16" fillId="0" borderId="9" xfId="0" applyNumberFormat="1" applyFont="1" applyFill="1" applyBorder="1" applyAlignment="1">
      <alignment horizontal="center" vertical="center"/>
    </xf>
    <xf numFmtId="0" fontId="16" fillId="0" borderId="3" xfId="0" applyNumberFormat="1" applyFont="1" applyFill="1" applyBorder="1" applyAlignment="1">
      <alignment horizontal="center" vertical="center"/>
    </xf>
    <xf numFmtId="0" fontId="24" fillId="0" borderId="10" xfId="0" applyNumberFormat="1" applyFont="1" applyFill="1" applyBorder="1" applyAlignment="1">
      <alignment horizontal="center" vertical="center" wrapText="1"/>
    </xf>
    <xf numFmtId="0" fontId="24" fillId="0" borderId="13" xfId="0" applyNumberFormat="1" applyFont="1" applyFill="1" applyBorder="1" applyAlignment="1">
      <alignment horizontal="center" vertical="center" wrapText="1"/>
    </xf>
    <xf numFmtId="0" fontId="24" fillId="0" borderId="11" xfId="0" applyNumberFormat="1" applyFont="1" applyFill="1" applyBorder="1" applyAlignment="1">
      <alignment horizontal="center" vertical="center" wrapText="1"/>
    </xf>
    <xf numFmtId="0" fontId="24" fillId="0" borderId="7" xfId="0" applyNumberFormat="1" applyFont="1" applyFill="1" applyBorder="1" applyAlignment="1">
      <alignment horizontal="center" vertical="center" wrapText="1"/>
    </xf>
    <xf numFmtId="0" fontId="24" fillId="0" borderId="12" xfId="0" applyNumberFormat="1" applyFont="1" applyFill="1" applyBorder="1" applyAlignment="1">
      <alignment horizontal="center" vertical="center" wrapText="1"/>
    </xf>
    <xf numFmtId="0" fontId="24" fillId="0" borderId="8" xfId="0" applyNumberFormat="1" applyFont="1" applyFill="1" applyBorder="1" applyAlignment="1">
      <alignment horizontal="center" vertical="center" wrapText="1"/>
    </xf>
    <xf numFmtId="0" fontId="24" fillId="0" borderId="5" xfId="0" applyNumberFormat="1" applyFont="1" applyFill="1" applyBorder="1" applyAlignment="1">
      <alignment horizontal="center" vertical="center"/>
    </xf>
    <xf numFmtId="0" fontId="24" fillId="0" borderId="6" xfId="0" applyNumberFormat="1" applyFont="1" applyFill="1" applyBorder="1" applyAlignment="1">
      <alignment horizontal="center" vertical="center"/>
    </xf>
  </cellXfs>
  <cellStyles count="18">
    <cellStyle name="Excel Built-in Normal" xfId="4"/>
    <cellStyle name="Excel Built-in Normal 1" xfId="6"/>
    <cellStyle name="Excel Built-in Normal 1 2" xfId="13"/>
    <cellStyle name="Excel Built-in Normal 2" xfId="5"/>
    <cellStyle name="Excel Built-in Normal 3" xfId="7"/>
    <cellStyle name="Обычный" xfId="0" builtinId="0"/>
    <cellStyle name="Обычный 10" xfId="8"/>
    <cellStyle name="Обычный 14 2" xfId="16"/>
    <cellStyle name="Обычный 2" xfId="2"/>
    <cellStyle name="Обычный 2 2" xfId="9"/>
    <cellStyle name="Обычный 2 3" xfId="15"/>
    <cellStyle name="Обычный 3" xfId="3"/>
    <cellStyle name="Обычный 3 2" xfId="10"/>
    <cellStyle name="Обычный 4" xfId="1"/>
    <cellStyle name="Обычный 4 2" xfId="17"/>
    <cellStyle name="Обычный 5" xfId="11"/>
    <cellStyle name="Процентный 2" xfId="12"/>
    <cellStyle name="Финансовый 2" xfId="14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CCECFF"/>
      <color rgb="FFFFFF99"/>
      <color rgb="FFCCCCFF"/>
      <color rgb="FFFCB6B4"/>
      <color rgb="FFF96A67"/>
      <color rgb="FFFB908D"/>
      <color rgb="FFF9F3A9"/>
      <color rgb="FFFAFED0"/>
      <color rgb="FFCCFFCC"/>
      <color rgb="FFD9FC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523875</xdr:colOff>
      <xdr:row>116</xdr:row>
      <xdr:rowOff>161925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763875" cy="2225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ugaeva/Desktop/&#1044;&#1083;&#1103;%20&#1082;&#1088;&#1072;&#1090;&#1082;&#1086;&#1089;&#1088;&#1086;&#1095;&#1085;&#1086;&#1075;&#1086;%20&#1087;&#1083;&#1072;&#1085;&#1072;%20&#1085;&#1072;%202021-2023/&#1050;&#1086;&#1087;&#1080;&#1103;%20Projekt_municipalnogo_plana_k.r._utochnen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Справочники"/>
      <sheetName val="tmpWQ1"/>
    </sheetNames>
    <sheetDataSet>
      <sheetData sheetId="0"/>
      <sheetData sheetId="1">
        <row r="200">
          <cell r="A200" t="str">
            <v>Засыпные с деревянным каркасом</v>
          </cell>
        </row>
        <row r="201">
          <cell r="A201" t="str">
            <v>Каркасно-сборный ж/б</v>
          </cell>
        </row>
        <row r="202">
          <cell r="A202" t="str">
            <v>Железобетонные с металлическим каркасом</v>
          </cell>
        </row>
        <row r="203">
          <cell r="A203" t="str">
            <v>Железобетонные с монолитным каркасом</v>
          </cell>
        </row>
        <row r="204">
          <cell r="A204" t="str">
            <v>Кирпичные со сборным ж/б каркасом</v>
          </cell>
        </row>
        <row r="205">
          <cell r="A205" t="str">
            <v>Кирпичные с металлическим каркасом</v>
          </cell>
        </row>
        <row r="206">
          <cell r="A206" t="str">
            <v>Кирпичные с монолитным каркасом</v>
          </cell>
        </row>
        <row r="207">
          <cell r="A207" t="str">
            <v>Крупноблочные со сборным ж/б каркасом</v>
          </cell>
        </row>
        <row r="208">
          <cell r="A208" t="str">
            <v>Крупноблочные с металлическим каркасом</v>
          </cell>
        </row>
        <row r="209">
          <cell r="A209" t="str">
            <v>Крупноблочные с монолитным каркасом</v>
          </cell>
        </row>
        <row r="210">
          <cell r="A210" t="str">
            <v>Кирпичные</v>
          </cell>
        </row>
        <row r="211">
          <cell r="A211" t="str">
            <v>Крупноблочные силикат</v>
          </cell>
        </row>
        <row r="212">
          <cell r="A212" t="str">
            <v>Крупноблочные ячеистый бетон</v>
          </cell>
        </row>
        <row r="213">
          <cell r="A213" t="str">
            <v>Крупноблочные пеноблоки</v>
          </cell>
        </row>
        <row r="214">
          <cell r="A214" t="str">
            <v>Крупноблочные газоблоки</v>
          </cell>
        </row>
        <row r="215">
          <cell r="A215" t="str">
            <v>Панельные</v>
          </cell>
        </row>
        <row r="216">
          <cell r="A216" t="str">
            <v>Монолитные</v>
          </cell>
        </row>
        <row r="217">
          <cell r="A217" t="str">
            <v>Каменные</v>
          </cell>
        </row>
        <row r="218">
          <cell r="A218" t="str">
            <v>Бревно (брус)</v>
          </cell>
        </row>
        <row r="219">
          <cell r="A219" t="str">
            <v>Шпалы</v>
          </cell>
        </row>
        <row r="220">
          <cell r="A220" t="str">
            <v>Деревянные щитовые</v>
          </cell>
        </row>
        <row r="221">
          <cell r="A221" t="str">
            <v>Комбинированные</v>
          </cell>
        </row>
        <row r="222">
          <cell r="A222" t="str">
            <v>Многосллойные</v>
          </cell>
        </row>
        <row r="223">
          <cell r="A223" t="str">
            <v xml:space="preserve">Шлакоблочные 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5" tint="0.39997558519241921"/>
    <pageSetUpPr fitToPage="1"/>
  </sheetPr>
  <dimension ref="A2:T228"/>
  <sheetViews>
    <sheetView zoomScale="90" zoomScaleNormal="90" workbookViewId="0">
      <pane xSplit="2" ySplit="9" topLeftCell="C154" activePane="bottomRight" state="frozen"/>
      <selection pane="topRight" activeCell="C1" sqref="C1"/>
      <selection pane="bottomLeft" activeCell="A7" sqref="A7"/>
      <selection pane="bottomRight" activeCell="H31" sqref="H31"/>
    </sheetView>
  </sheetViews>
  <sheetFormatPr defaultRowHeight="15"/>
  <cols>
    <col min="1" max="1" width="5.28515625" style="2" customWidth="1"/>
    <col min="2" max="2" width="50.140625" style="2" customWidth="1"/>
    <col min="3" max="3" width="9.42578125" style="19" bestFit="1" customWidth="1"/>
    <col min="4" max="4" width="12.28515625" style="19" customWidth="1"/>
    <col min="5" max="5" width="13.42578125" style="24" bestFit="1" customWidth="1"/>
    <col min="6" max="6" width="6.42578125" style="19" customWidth="1"/>
    <col min="7" max="7" width="6.7109375" style="19" customWidth="1"/>
    <col min="8" max="8" width="18" style="13" customWidth="1"/>
    <col min="9" max="9" width="17.85546875" style="13" customWidth="1"/>
    <col min="10" max="10" width="16.85546875" style="13" customWidth="1"/>
    <col min="11" max="11" width="13.7109375" style="13" customWidth="1"/>
    <col min="12" max="12" width="21.42578125" style="2" customWidth="1"/>
    <col min="13" max="13" width="12.140625" style="2" customWidth="1"/>
    <col min="14" max="14" width="11.85546875" style="2" customWidth="1"/>
    <col min="15" max="15" width="10.85546875" style="2" customWidth="1"/>
    <col min="16" max="16" width="17" style="2" customWidth="1"/>
    <col min="17" max="17" width="12" style="2" customWidth="1"/>
    <col min="18" max="18" width="11.7109375" style="2" bestFit="1" customWidth="1"/>
    <col min="19" max="19" width="11.42578125" style="2" bestFit="1" customWidth="1"/>
    <col min="20" max="20" width="9.42578125" style="19" bestFit="1" customWidth="1"/>
    <col min="21" max="16384" width="9.140625" style="2"/>
  </cols>
  <sheetData>
    <row r="2" spans="1:20">
      <c r="A2" s="90" t="s">
        <v>0</v>
      </c>
      <c r="B2" s="90" t="s">
        <v>15</v>
      </c>
      <c r="C2" s="90" t="s">
        <v>1</v>
      </c>
      <c r="D2" s="90"/>
      <c r="E2" s="91" t="s">
        <v>2</v>
      </c>
      <c r="F2" s="92" t="s">
        <v>17</v>
      </c>
      <c r="G2" s="92" t="s">
        <v>18</v>
      </c>
      <c r="H2" s="91" t="s">
        <v>3</v>
      </c>
      <c r="I2" s="90" t="s">
        <v>4</v>
      </c>
      <c r="J2" s="90"/>
      <c r="K2" s="91" t="s">
        <v>5</v>
      </c>
      <c r="L2" s="90" t="s">
        <v>6</v>
      </c>
      <c r="M2" s="90"/>
      <c r="N2" s="90"/>
      <c r="O2" s="90"/>
      <c r="P2" s="90"/>
      <c r="Q2" s="94" t="s">
        <v>7</v>
      </c>
      <c r="R2" s="94" t="s">
        <v>8</v>
      </c>
      <c r="S2" s="91" t="s">
        <v>279</v>
      </c>
      <c r="T2" s="94" t="s">
        <v>278</v>
      </c>
    </row>
    <row r="3" spans="1:20">
      <c r="A3" s="90"/>
      <c r="B3" s="90"/>
      <c r="C3" s="90"/>
      <c r="D3" s="90"/>
      <c r="E3" s="91"/>
      <c r="F3" s="92"/>
      <c r="G3" s="92"/>
      <c r="H3" s="91"/>
      <c r="I3" s="90"/>
      <c r="J3" s="90"/>
      <c r="K3" s="91"/>
      <c r="L3" s="90"/>
      <c r="M3" s="90"/>
      <c r="N3" s="90"/>
      <c r="O3" s="90"/>
      <c r="P3" s="90"/>
      <c r="Q3" s="94"/>
      <c r="R3" s="94"/>
      <c r="S3" s="91"/>
      <c r="T3" s="94"/>
    </row>
    <row r="4" spans="1:20">
      <c r="A4" s="90"/>
      <c r="B4" s="90"/>
      <c r="C4" s="90"/>
      <c r="D4" s="90"/>
      <c r="E4" s="91"/>
      <c r="F4" s="92"/>
      <c r="G4" s="92"/>
      <c r="H4" s="91"/>
      <c r="I4" s="90"/>
      <c r="J4" s="90"/>
      <c r="K4" s="91"/>
      <c r="L4" s="90"/>
      <c r="M4" s="90"/>
      <c r="N4" s="90"/>
      <c r="O4" s="90"/>
      <c r="P4" s="90"/>
      <c r="Q4" s="94"/>
      <c r="R4" s="94"/>
      <c r="S4" s="91"/>
      <c r="T4" s="94"/>
    </row>
    <row r="5" spans="1:20" ht="30" customHeight="1">
      <c r="A5" s="90"/>
      <c r="B5" s="90"/>
      <c r="C5" s="90"/>
      <c r="D5" s="90"/>
      <c r="E5" s="91"/>
      <c r="F5" s="92"/>
      <c r="G5" s="92"/>
      <c r="H5" s="91"/>
      <c r="I5" s="90"/>
      <c r="J5" s="90"/>
      <c r="K5" s="91"/>
      <c r="L5" s="90"/>
      <c r="M5" s="90"/>
      <c r="N5" s="90"/>
      <c r="O5" s="90"/>
      <c r="P5" s="90"/>
      <c r="Q5" s="94"/>
      <c r="R5" s="94"/>
      <c r="S5" s="91"/>
      <c r="T5" s="94"/>
    </row>
    <row r="6" spans="1:20" ht="24" customHeight="1">
      <c r="A6" s="90"/>
      <c r="B6" s="90"/>
      <c r="C6" s="91" t="s">
        <v>21</v>
      </c>
      <c r="D6" s="93" t="s">
        <v>268</v>
      </c>
      <c r="E6" s="91"/>
      <c r="F6" s="92"/>
      <c r="G6" s="92"/>
      <c r="H6" s="91"/>
      <c r="I6" s="90" t="s">
        <v>9</v>
      </c>
      <c r="J6" s="91" t="s">
        <v>10</v>
      </c>
      <c r="K6" s="91"/>
      <c r="L6" s="90" t="s">
        <v>11</v>
      </c>
      <c r="M6" s="90" t="s">
        <v>12</v>
      </c>
      <c r="N6" s="90"/>
      <c r="O6" s="90"/>
      <c r="P6" s="90"/>
      <c r="Q6" s="94"/>
      <c r="R6" s="94"/>
      <c r="S6" s="91"/>
      <c r="T6" s="94"/>
    </row>
    <row r="7" spans="1:20" ht="48" customHeight="1">
      <c r="A7" s="90"/>
      <c r="B7" s="90"/>
      <c r="C7" s="91"/>
      <c r="D7" s="93"/>
      <c r="E7" s="91"/>
      <c r="F7" s="92"/>
      <c r="G7" s="92"/>
      <c r="H7" s="91"/>
      <c r="I7" s="90"/>
      <c r="J7" s="91"/>
      <c r="K7" s="91"/>
      <c r="L7" s="90"/>
      <c r="M7" s="66" t="s">
        <v>13</v>
      </c>
      <c r="N7" s="66" t="s">
        <v>19</v>
      </c>
      <c r="O7" s="66" t="s">
        <v>14</v>
      </c>
      <c r="P7" s="66" t="s">
        <v>20</v>
      </c>
      <c r="Q7" s="94"/>
      <c r="R7" s="94"/>
      <c r="S7" s="91"/>
      <c r="T7" s="94"/>
    </row>
    <row r="8" spans="1:20" s="6" customFormat="1">
      <c r="A8" s="50">
        <v>1</v>
      </c>
      <c r="B8" s="50">
        <v>2</v>
      </c>
      <c r="C8" s="50">
        <v>3</v>
      </c>
      <c r="D8" s="50">
        <v>4</v>
      </c>
      <c r="E8" s="50">
        <v>5</v>
      </c>
      <c r="F8" s="50">
        <v>6</v>
      </c>
      <c r="G8" s="50">
        <v>7</v>
      </c>
      <c r="H8" s="50">
        <v>8</v>
      </c>
      <c r="I8" s="50">
        <v>9</v>
      </c>
      <c r="J8" s="50">
        <v>10</v>
      </c>
      <c r="K8" s="50">
        <v>11</v>
      </c>
      <c r="L8" s="50">
        <v>12</v>
      </c>
      <c r="M8" s="50">
        <v>13</v>
      </c>
      <c r="N8" s="50">
        <v>14</v>
      </c>
      <c r="O8" s="50">
        <v>15</v>
      </c>
      <c r="P8" s="50">
        <v>16</v>
      </c>
      <c r="Q8" s="50">
        <v>17</v>
      </c>
      <c r="R8" s="50">
        <v>18</v>
      </c>
      <c r="S8" s="50">
        <v>19</v>
      </c>
      <c r="T8" s="50">
        <v>20</v>
      </c>
    </row>
    <row r="9" spans="1:20" ht="15.75">
      <c r="A9" s="20"/>
      <c r="B9" s="54" t="s">
        <v>199</v>
      </c>
      <c r="C9" s="26" t="s">
        <v>22</v>
      </c>
      <c r="D9" s="26" t="s">
        <v>22</v>
      </c>
      <c r="E9" s="26" t="s">
        <v>22</v>
      </c>
      <c r="F9" s="26" t="s">
        <v>22</v>
      </c>
      <c r="G9" s="26" t="s">
        <v>22</v>
      </c>
      <c r="H9" s="27"/>
      <c r="I9" s="27"/>
      <c r="J9" s="27"/>
      <c r="K9" s="43"/>
      <c r="L9" s="27"/>
      <c r="M9" s="27"/>
      <c r="N9" s="27"/>
      <c r="O9" s="27"/>
      <c r="P9" s="27"/>
      <c r="Q9" s="41" t="s">
        <v>22</v>
      </c>
      <c r="R9" s="41" t="s">
        <v>22</v>
      </c>
      <c r="S9" s="26" t="s">
        <v>22</v>
      </c>
      <c r="T9" s="29" t="s">
        <v>22</v>
      </c>
    </row>
    <row r="10" spans="1:20" s="86" customFormat="1" ht="15.75">
      <c r="A10" s="79">
        <v>0</v>
      </c>
      <c r="B10" s="80" t="s">
        <v>281</v>
      </c>
      <c r="C10" s="81" t="s">
        <v>22</v>
      </c>
      <c r="D10" s="81" t="s">
        <v>22</v>
      </c>
      <c r="E10" s="81" t="s">
        <v>22</v>
      </c>
      <c r="F10" s="81" t="s">
        <v>22</v>
      </c>
      <c r="G10" s="81" t="s">
        <v>22</v>
      </c>
      <c r="H10" s="82">
        <f>SUM(H11:H39)</f>
        <v>89811</v>
      </c>
      <c r="I10" s="82">
        <f t="shared" ref="I10:P10" si="0">SUM(I11:I39)</f>
        <v>79480.700000000026</v>
      </c>
      <c r="J10" s="82">
        <f t="shared" si="0"/>
        <v>69845.599999999991</v>
      </c>
      <c r="K10" s="83">
        <f t="shared" si="0"/>
        <v>3277</v>
      </c>
      <c r="L10" s="82">
        <f t="shared" si="0"/>
        <v>175244302.80200005</v>
      </c>
      <c r="M10" s="82">
        <f t="shared" si="0"/>
        <v>0</v>
      </c>
      <c r="N10" s="82">
        <f t="shared" si="0"/>
        <v>0</v>
      </c>
      <c r="O10" s="82">
        <f t="shared" si="0"/>
        <v>0</v>
      </c>
      <c r="P10" s="82">
        <f t="shared" si="0"/>
        <v>175244302.80200005</v>
      </c>
      <c r="Q10" s="84" t="s">
        <v>22</v>
      </c>
      <c r="R10" s="84" t="s">
        <v>22</v>
      </c>
      <c r="S10" s="84" t="s">
        <v>22</v>
      </c>
      <c r="T10" s="85" t="s">
        <v>22</v>
      </c>
    </row>
    <row r="11" spans="1:20" s="67" customFormat="1">
      <c r="A11" s="28">
        <f t="shared" ref="A11:A39" si="1">A10+1</f>
        <v>1</v>
      </c>
      <c r="B11" s="63" t="s">
        <v>226</v>
      </c>
      <c r="C11" s="22">
        <v>1967</v>
      </c>
      <c r="D11" s="63"/>
      <c r="E11" s="47" t="s">
        <v>34</v>
      </c>
      <c r="F11" s="22">
        <v>5</v>
      </c>
      <c r="G11" s="22">
        <v>4</v>
      </c>
      <c r="H11" s="68">
        <v>4242.8</v>
      </c>
      <c r="I11" s="68">
        <v>3282.1</v>
      </c>
      <c r="J11" s="68">
        <v>2539</v>
      </c>
      <c r="K11" s="69">
        <v>116</v>
      </c>
      <c r="L11" s="15">
        <f>SUM(M11:P11)</f>
        <v>1668523.5279999999</v>
      </c>
      <c r="M11" s="17"/>
      <c r="N11" s="17"/>
      <c r="O11" s="17"/>
      <c r="P11" s="15">
        <f>'Форма 2'!C11-O11</f>
        <v>1668523.5279999999</v>
      </c>
      <c r="Q11" s="16">
        <f>L11/I11</f>
        <v>508.37071630967978</v>
      </c>
      <c r="R11" s="16">
        <f>Q11</f>
        <v>508.37071630967978</v>
      </c>
      <c r="S11" s="9" t="s">
        <v>25</v>
      </c>
      <c r="T11" s="70" t="s">
        <v>27</v>
      </c>
    </row>
    <row r="12" spans="1:20" s="67" customFormat="1">
      <c r="A12" s="28">
        <f t="shared" si="1"/>
        <v>2</v>
      </c>
      <c r="B12" s="63" t="s">
        <v>65</v>
      </c>
      <c r="C12" s="8">
        <v>1985</v>
      </c>
      <c r="D12" s="8">
        <v>2019</v>
      </c>
      <c r="E12" s="12" t="s">
        <v>34</v>
      </c>
      <c r="F12" s="8">
        <v>9</v>
      </c>
      <c r="G12" s="8">
        <v>2</v>
      </c>
      <c r="H12" s="16">
        <v>4990.8999999999996</v>
      </c>
      <c r="I12" s="16">
        <v>3876.9</v>
      </c>
      <c r="J12" s="16">
        <v>3876.9</v>
      </c>
      <c r="K12" s="45">
        <v>172</v>
      </c>
      <c r="L12" s="15">
        <f>SUM(M12:P12)</f>
        <v>4481466</v>
      </c>
      <c r="M12" s="17"/>
      <c r="N12" s="17"/>
      <c r="O12" s="17"/>
      <c r="P12" s="15">
        <f>'Форма 2'!C12-O12</f>
        <v>4481466</v>
      </c>
      <c r="Q12" s="16">
        <f>L12/I12</f>
        <v>1155.9405710748279</v>
      </c>
      <c r="R12" s="16">
        <f>Q12</f>
        <v>1155.9405710748279</v>
      </c>
      <c r="S12" s="9" t="s">
        <v>25</v>
      </c>
      <c r="T12" s="30" t="s">
        <v>26</v>
      </c>
    </row>
    <row r="13" spans="1:20" s="67" customFormat="1">
      <c r="A13" s="28">
        <f t="shared" si="1"/>
        <v>3</v>
      </c>
      <c r="B13" s="63" t="s">
        <v>67</v>
      </c>
      <c r="C13" s="8">
        <v>1993</v>
      </c>
      <c r="D13" s="8"/>
      <c r="E13" s="12" t="s">
        <v>53</v>
      </c>
      <c r="F13" s="8">
        <v>5</v>
      </c>
      <c r="G13" s="8">
        <v>6</v>
      </c>
      <c r="H13" s="16">
        <v>4528.2</v>
      </c>
      <c r="I13" s="16">
        <v>3990.8</v>
      </c>
      <c r="J13" s="16">
        <v>3990.8</v>
      </c>
      <c r="K13" s="45">
        <v>213</v>
      </c>
      <c r="L13" s="15">
        <f>SUM(M13:P13)</f>
        <v>9663133.5179999992</v>
      </c>
      <c r="M13" s="17"/>
      <c r="N13" s="17"/>
      <c r="O13" s="17"/>
      <c r="P13" s="15">
        <f>'Форма 2'!C13-O13</f>
        <v>9663133.5179999992</v>
      </c>
      <c r="Q13" s="16">
        <f>L13/I13</f>
        <v>2421.352490227523</v>
      </c>
      <c r="R13" s="16">
        <f>Q13</f>
        <v>2421.352490227523</v>
      </c>
      <c r="S13" s="9" t="s">
        <v>25</v>
      </c>
      <c r="T13" s="30" t="s">
        <v>27</v>
      </c>
    </row>
    <row r="14" spans="1:20" s="67" customFormat="1">
      <c r="A14" s="28">
        <f t="shared" si="1"/>
        <v>4</v>
      </c>
      <c r="B14" s="63" t="s">
        <v>221</v>
      </c>
      <c r="C14" s="8">
        <v>1985</v>
      </c>
      <c r="D14" s="8">
        <v>2009</v>
      </c>
      <c r="E14" s="12" t="s">
        <v>34</v>
      </c>
      <c r="F14" s="8">
        <v>9</v>
      </c>
      <c r="G14" s="8">
        <v>4</v>
      </c>
      <c r="H14" s="16">
        <v>11573.1</v>
      </c>
      <c r="I14" s="16">
        <v>10491.8</v>
      </c>
      <c r="J14" s="16">
        <v>6895.4</v>
      </c>
      <c r="K14" s="45">
        <v>333</v>
      </c>
      <c r="L14" s="15">
        <f>SUM(M14:P14)</f>
        <v>6481977.5790000008</v>
      </c>
      <c r="M14" s="17"/>
      <c r="N14" s="17"/>
      <c r="O14" s="17"/>
      <c r="P14" s="15">
        <f>'Форма 2'!C14-O14</f>
        <v>6481977.5790000008</v>
      </c>
      <c r="Q14" s="16">
        <f>L14/I14</f>
        <v>617.8136810652129</v>
      </c>
      <c r="R14" s="16">
        <f>Q14</f>
        <v>617.8136810652129</v>
      </c>
      <c r="S14" s="9" t="s">
        <v>25</v>
      </c>
      <c r="T14" s="30" t="s">
        <v>27</v>
      </c>
    </row>
    <row r="15" spans="1:20" s="67" customFormat="1">
      <c r="A15" s="28">
        <f t="shared" si="1"/>
        <v>5</v>
      </c>
      <c r="B15" s="63" t="s">
        <v>75</v>
      </c>
      <c r="C15" s="8">
        <v>1962</v>
      </c>
      <c r="D15" s="8"/>
      <c r="E15" s="12" t="s">
        <v>34</v>
      </c>
      <c r="F15" s="8">
        <v>5</v>
      </c>
      <c r="G15" s="8">
        <v>1</v>
      </c>
      <c r="H15" s="16">
        <v>3513.1</v>
      </c>
      <c r="I15" s="16">
        <v>3513.1</v>
      </c>
      <c r="J15" s="16">
        <v>1588.3</v>
      </c>
      <c r="K15" s="45">
        <v>63</v>
      </c>
      <c r="L15" s="15">
        <f>SUM(M15:P15)</f>
        <v>88249.072</v>
      </c>
      <c r="M15" s="17"/>
      <c r="N15" s="17"/>
      <c r="O15" s="17"/>
      <c r="P15" s="15">
        <f>'Форма 2'!C15-O15</f>
        <v>88249.072</v>
      </c>
      <c r="Q15" s="16">
        <f>L15/I15</f>
        <v>25.12</v>
      </c>
      <c r="R15" s="16">
        <f>Q15</f>
        <v>25.12</v>
      </c>
      <c r="S15" s="9" t="s">
        <v>25</v>
      </c>
      <c r="T15" s="30" t="s">
        <v>27</v>
      </c>
    </row>
    <row r="16" spans="1:20" s="67" customFormat="1">
      <c r="A16" s="28">
        <f t="shared" si="1"/>
        <v>6</v>
      </c>
      <c r="B16" s="63" t="s">
        <v>231</v>
      </c>
      <c r="C16" s="8">
        <v>1975</v>
      </c>
      <c r="D16" s="8"/>
      <c r="E16" s="12" t="s">
        <v>34</v>
      </c>
      <c r="F16" s="8">
        <v>9</v>
      </c>
      <c r="G16" s="8">
        <v>1</v>
      </c>
      <c r="H16" s="16">
        <v>2561.8000000000002</v>
      </c>
      <c r="I16" s="16">
        <v>2311.9</v>
      </c>
      <c r="J16" s="16">
        <v>2311.9</v>
      </c>
      <c r="K16" s="45">
        <v>93</v>
      </c>
      <c r="L16" s="15">
        <f t="shared" ref="L16" si="2">SUM(M16:P16)</f>
        <v>6645744.7060000002</v>
      </c>
      <c r="M16" s="17"/>
      <c r="N16" s="17"/>
      <c r="O16" s="17"/>
      <c r="P16" s="15">
        <f>'Форма 2'!C16-O16</f>
        <v>6645744.7060000002</v>
      </c>
      <c r="Q16" s="16">
        <f t="shared" ref="Q16" si="3">L16/I16</f>
        <v>2874.5813858730912</v>
      </c>
      <c r="R16" s="16">
        <f t="shared" ref="R16" si="4">Q16</f>
        <v>2874.5813858730912</v>
      </c>
      <c r="S16" s="9" t="s">
        <v>25</v>
      </c>
      <c r="T16" s="30" t="s">
        <v>27</v>
      </c>
    </row>
    <row r="17" spans="1:20" s="67" customFormat="1">
      <c r="A17" s="28">
        <f t="shared" si="1"/>
        <v>7</v>
      </c>
      <c r="B17" s="63" t="s">
        <v>218</v>
      </c>
      <c r="C17" s="8">
        <v>1955</v>
      </c>
      <c r="D17" s="8">
        <v>2009</v>
      </c>
      <c r="E17" s="12" t="s">
        <v>37</v>
      </c>
      <c r="F17" s="8">
        <v>3</v>
      </c>
      <c r="G17" s="8">
        <v>4</v>
      </c>
      <c r="H17" s="16">
        <v>2808.2</v>
      </c>
      <c r="I17" s="16">
        <v>2608.6999999999998</v>
      </c>
      <c r="J17" s="16">
        <v>1859.8</v>
      </c>
      <c r="K17" s="45">
        <v>65</v>
      </c>
      <c r="L17" s="15">
        <f t="shared" ref="L17:L39" si="5">SUM(M17:P17)</f>
        <v>27656838.52</v>
      </c>
      <c r="M17" s="17"/>
      <c r="N17" s="17"/>
      <c r="O17" s="17"/>
      <c r="P17" s="15">
        <f>'Форма 2'!C17-O17</f>
        <v>27656838.52</v>
      </c>
      <c r="Q17" s="16">
        <f t="shared" ref="Q17:Q39" si="6">L17/I17</f>
        <v>10601.770429715951</v>
      </c>
      <c r="R17" s="16">
        <f t="shared" ref="R17:R39" si="7">Q17</f>
        <v>10601.770429715951</v>
      </c>
      <c r="S17" s="9" t="s">
        <v>25</v>
      </c>
      <c r="T17" s="30" t="s">
        <v>26</v>
      </c>
    </row>
    <row r="18" spans="1:20" s="67" customFormat="1">
      <c r="A18" s="28">
        <f t="shared" si="1"/>
        <v>8</v>
      </c>
      <c r="B18" s="9" t="s">
        <v>198</v>
      </c>
      <c r="C18" s="71">
        <v>1952</v>
      </c>
      <c r="D18" s="9">
        <v>2010</v>
      </c>
      <c r="E18" s="12" t="s">
        <v>37</v>
      </c>
      <c r="F18" s="8">
        <v>2</v>
      </c>
      <c r="G18" s="8">
        <v>3</v>
      </c>
      <c r="H18" s="16">
        <v>1321.5</v>
      </c>
      <c r="I18" s="16">
        <v>1235.9000000000001</v>
      </c>
      <c r="J18" s="16">
        <v>1075.7</v>
      </c>
      <c r="K18" s="45">
        <v>41</v>
      </c>
      <c r="L18" s="15">
        <f t="shared" si="5"/>
        <v>3625152.0150000001</v>
      </c>
      <c r="M18" s="17"/>
      <c r="N18" s="17"/>
      <c r="O18" s="17"/>
      <c r="P18" s="15">
        <f>'Форма 2'!C18-O18</f>
        <v>3625152.0150000001</v>
      </c>
      <c r="Q18" s="16">
        <f t="shared" si="6"/>
        <v>2933.2082005016587</v>
      </c>
      <c r="R18" s="16">
        <f t="shared" si="7"/>
        <v>2933.2082005016587</v>
      </c>
      <c r="S18" s="9" t="s">
        <v>25</v>
      </c>
      <c r="T18" s="30" t="s">
        <v>26</v>
      </c>
    </row>
    <row r="19" spans="1:20" s="67" customFormat="1">
      <c r="A19" s="28">
        <f t="shared" si="1"/>
        <v>9</v>
      </c>
      <c r="B19" s="63" t="s">
        <v>206</v>
      </c>
      <c r="C19" s="8">
        <v>1951</v>
      </c>
      <c r="D19" s="8"/>
      <c r="E19" s="12" t="s">
        <v>37</v>
      </c>
      <c r="F19" s="8">
        <v>2</v>
      </c>
      <c r="G19" s="8">
        <v>2</v>
      </c>
      <c r="H19" s="16">
        <v>798.6</v>
      </c>
      <c r="I19" s="16">
        <v>727.3</v>
      </c>
      <c r="J19" s="16">
        <v>727.3</v>
      </c>
      <c r="K19" s="45">
        <v>23</v>
      </c>
      <c r="L19" s="15">
        <f t="shared" si="5"/>
        <v>5674364.4540000008</v>
      </c>
      <c r="M19" s="17"/>
      <c r="N19" s="17"/>
      <c r="O19" s="17"/>
      <c r="P19" s="15">
        <f>'Форма 2'!C19-O19</f>
        <v>5674364.4540000008</v>
      </c>
      <c r="Q19" s="16">
        <f t="shared" si="6"/>
        <v>7801.9585508043465</v>
      </c>
      <c r="R19" s="16">
        <f t="shared" si="7"/>
        <v>7801.9585508043465</v>
      </c>
      <c r="S19" s="9" t="s">
        <v>25</v>
      </c>
      <c r="T19" s="30" t="s">
        <v>26</v>
      </c>
    </row>
    <row r="20" spans="1:20" s="67" customFormat="1">
      <c r="A20" s="28">
        <f t="shared" si="1"/>
        <v>10</v>
      </c>
      <c r="B20" s="63" t="s">
        <v>95</v>
      </c>
      <c r="C20" s="8">
        <v>1993</v>
      </c>
      <c r="D20" s="8">
        <v>2019</v>
      </c>
      <c r="E20" s="12" t="s">
        <v>23</v>
      </c>
      <c r="F20" s="8">
        <v>4</v>
      </c>
      <c r="G20" s="8">
        <v>3</v>
      </c>
      <c r="H20" s="16">
        <v>2323.6</v>
      </c>
      <c r="I20" s="16">
        <v>2323.6</v>
      </c>
      <c r="J20" s="16">
        <v>2124.1</v>
      </c>
      <c r="K20" s="45">
        <v>90</v>
      </c>
      <c r="L20" s="15">
        <f t="shared" ref="L20:L21" si="8">SUM(M20:P20)</f>
        <v>8004848.4720000001</v>
      </c>
      <c r="M20" s="17"/>
      <c r="N20" s="17"/>
      <c r="O20" s="17"/>
      <c r="P20" s="15">
        <f>'Форма 2'!C20-O20</f>
        <v>8004848.4720000001</v>
      </c>
      <c r="Q20" s="16">
        <f t="shared" ref="Q20:Q21" si="9">L20/I20</f>
        <v>3445.02</v>
      </c>
      <c r="R20" s="16">
        <f t="shared" ref="R20:R21" si="10">Q20</f>
        <v>3445.02</v>
      </c>
      <c r="S20" s="9" t="s">
        <v>25</v>
      </c>
      <c r="T20" s="30" t="s">
        <v>27</v>
      </c>
    </row>
    <row r="21" spans="1:20" s="67" customFormat="1">
      <c r="A21" s="28">
        <f t="shared" si="1"/>
        <v>11</v>
      </c>
      <c r="B21" s="63" t="s">
        <v>232</v>
      </c>
      <c r="C21" s="8">
        <v>1967</v>
      </c>
      <c r="D21" s="8"/>
      <c r="E21" s="12" t="s">
        <v>34</v>
      </c>
      <c r="F21" s="8">
        <v>5</v>
      </c>
      <c r="G21" s="8">
        <v>4</v>
      </c>
      <c r="H21" s="16">
        <v>3467.5</v>
      </c>
      <c r="I21" s="16">
        <v>3186.6</v>
      </c>
      <c r="J21" s="16">
        <v>3186.6</v>
      </c>
      <c r="K21" s="45">
        <v>172</v>
      </c>
      <c r="L21" s="15">
        <f t="shared" si="8"/>
        <v>5948877.6749999998</v>
      </c>
      <c r="M21" s="17"/>
      <c r="N21" s="17"/>
      <c r="O21" s="17"/>
      <c r="P21" s="15">
        <f>'Форма 2'!C21-O21</f>
        <v>5948877.6749999998</v>
      </c>
      <c r="Q21" s="16">
        <f t="shared" si="9"/>
        <v>1866.8416729429487</v>
      </c>
      <c r="R21" s="16">
        <f t="shared" si="10"/>
        <v>1866.8416729429487</v>
      </c>
      <c r="S21" s="9" t="s">
        <v>25</v>
      </c>
      <c r="T21" s="30" t="s">
        <v>27</v>
      </c>
    </row>
    <row r="22" spans="1:20" s="67" customFormat="1">
      <c r="A22" s="28">
        <f t="shared" si="1"/>
        <v>12</v>
      </c>
      <c r="B22" s="63" t="s">
        <v>243</v>
      </c>
      <c r="C22" s="8">
        <v>1958</v>
      </c>
      <c r="D22" s="8"/>
      <c r="E22" s="12" t="s">
        <v>34</v>
      </c>
      <c r="F22" s="8">
        <v>4</v>
      </c>
      <c r="G22" s="8">
        <v>2</v>
      </c>
      <c r="H22" s="16">
        <v>1326.3</v>
      </c>
      <c r="I22" s="16">
        <v>1312.3</v>
      </c>
      <c r="J22" s="16">
        <v>1312.3</v>
      </c>
      <c r="K22" s="45">
        <v>50</v>
      </c>
      <c r="L22" s="15">
        <f t="shared" ref="L22" si="11">SUM(M22:P22)</f>
        <v>4569130.0259999996</v>
      </c>
      <c r="M22" s="17"/>
      <c r="N22" s="17"/>
      <c r="O22" s="17"/>
      <c r="P22" s="15">
        <f>'Форма 2'!C22-O22</f>
        <v>4569130.0259999996</v>
      </c>
      <c r="Q22" s="16">
        <f t="shared" ref="Q22" si="12">L22/I22</f>
        <v>3481.772480377962</v>
      </c>
      <c r="R22" s="16">
        <f t="shared" ref="R22" si="13">Q22</f>
        <v>3481.772480377962</v>
      </c>
      <c r="S22" s="9" t="s">
        <v>25</v>
      </c>
      <c r="T22" s="30" t="s">
        <v>26</v>
      </c>
    </row>
    <row r="23" spans="1:20" s="67" customFormat="1">
      <c r="A23" s="28">
        <f t="shared" si="1"/>
        <v>13</v>
      </c>
      <c r="B23" s="9" t="s">
        <v>197</v>
      </c>
      <c r="C23" s="71">
        <v>1949</v>
      </c>
      <c r="D23" s="9"/>
      <c r="E23" s="12" t="s">
        <v>37</v>
      </c>
      <c r="F23" s="8">
        <v>2</v>
      </c>
      <c r="G23" s="8">
        <v>1</v>
      </c>
      <c r="H23" s="16">
        <v>413.3</v>
      </c>
      <c r="I23" s="16">
        <v>377.6</v>
      </c>
      <c r="J23" s="16">
        <v>377.6</v>
      </c>
      <c r="K23" s="45">
        <v>22</v>
      </c>
      <c r="L23" s="15">
        <f t="shared" si="5"/>
        <v>1133768.693</v>
      </c>
      <c r="M23" s="17"/>
      <c r="N23" s="17"/>
      <c r="O23" s="17"/>
      <c r="P23" s="15">
        <f>'Форма 2'!C23-O23</f>
        <v>1133768.693</v>
      </c>
      <c r="Q23" s="16">
        <f t="shared" si="6"/>
        <v>3002.5653945974573</v>
      </c>
      <c r="R23" s="16">
        <f t="shared" si="7"/>
        <v>3002.5653945974573</v>
      </c>
      <c r="S23" s="9" t="s">
        <v>25</v>
      </c>
      <c r="T23" s="30" t="s">
        <v>27</v>
      </c>
    </row>
    <row r="24" spans="1:20" s="67" customFormat="1">
      <c r="A24" s="28">
        <f t="shared" si="1"/>
        <v>14</v>
      </c>
      <c r="B24" s="9" t="s">
        <v>222</v>
      </c>
      <c r="C24" s="71">
        <v>1970</v>
      </c>
      <c r="D24" s="9"/>
      <c r="E24" s="12" t="s">
        <v>34</v>
      </c>
      <c r="F24" s="8">
        <v>5</v>
      </c>
      <c r="G24" s="8">
        <v>6</v>
      </c>
      <c r="H24" s="16">
        <v>4912.8</v>
      </c>
      <c r="I24" s="16">
        <v>4458.3</v>
      </c>
      <c r="J24" s="16">
        <v>4458.3</v>
      </c>
      <c r="K24" s="45">
        <v>208</v>
      </c>
      <c r="L24" s="15">
        <f t="shared" ref="L24" si="14">SUM(M24:P24)</f>
        <v>16924694.256000001</v>
      </c>
      <c r="M24" s="17"/>
      <c r="N24" s="17"/>
      <c r="O24" s="17"/>
      <c r="P24" s="15">
        <f>'Форма 2'!C24-O24</f>
        <v>16924694.256000001</v>
      </c>
      <c r="Q24" s="16">
        <f t="shared" ref="Q24" si="15">L24/I24</f>
        <v>3796.2214871139222</v>
      </c>
      <c r="R24" s="16">
        <f t="shared" ref="R24" si="16">Q24</f>
        <v>3796.2214871139222</v>
      </c>
      <c r="S24" s="9" t="s">
        <v>25</v>
      </c>
      <c r="T24" s="30" t="s">
        <v>27</v>
      </c>
    </row>
    <row r="25" spans="1:20">
      <c r="A25" s="28">
        <f t="shared" si="1"/>
        <v>15</v>
      </c>
      <c r="B25" s="9" t="s">
        <v>114</v>
      </c>
      <c r="C25" s="8">
        <v>1986</v>
      </c>
      <c r="D25" s="8"/>
      <c r="E25" s="12" t="s">
        <v>34</v>
      </c>
      <c r="F25" s="8">
        <v>9</v>
      </c>
      <c r="G25" s="8">
        <v>3</v>
      </c>
      <c r="H25" s="16">
        <v>7375.8</v>
      </c>
      <c r="I25" s="16">
        <v>5963.6</v>
      </c>
      <c r="J25" s="16">
        <v>5963.6</v>
      </c>
      <c r="K25" s="45">
        <v>280</v>
      </c>
      <c r="L25" s="15">
        <f>SUM(M25:P25)</f>
        <v>6722199</v>
      </c>
      <c r="M25" s="17"/>
      <c r="N25" s="17"/>
      <c r="O25" s="17"/>
      <c r="P25" s="15">
        <f>'Форма 2'!C25-O25</f>
        <v>6722199</v>
      </c>
      <c r="Q25" s="16">
        <f>L25/I25</f>
        <v>1127.2048762492454</v>
      </c>
      <c r="R25" s="16">
        <f>Q25</f>
        <v>1127.2048762492454</v>
      </c>
      <c r="S25" s="9" t="s">
        <v>25</v>
      </c>
      <c r="T25" s="30" t="s">
        <v>27</v>
      </c>
    </row>
    <row r="26" spans="1:20">
      <c r="A26" s="28">
        <f t="shared" si="1"/>
        <v>16</v>
      </c>
      <c r="B26" s="9" t="s">
        <v>115</v>
      </c>
      <c r="C26" s="8">
        <v>1971</v>
      </c>
      <c r="D26" s="8">
        <v>2018</v>
      </c>
      <c r="E26" s="12" t="s">
        <v>34</v>
      </c>
      <c r="F26" s="8">
        <v>5</v>
      </c>
      <c r="G26" s="8">
        <v>4</v>
      </c>
      <c r="H26" s="16">
        <v>3672.3</v>
      </c>
      <c r="I26" s="16">
        <v>3354</v>
      </c>
      <c r="J26" s="16">
        <v>3354</v>
      </c>
      <c r="K26" s="45">
        <v>147</v>
      </c>
      <c r="L26" s="15">
        <f t="shared" si="5"/>
        <v>12651146.946</v>
      </c>
      <c r="M26" s="17"/>
      <c r="N26" s="17"/>
      <c r="O26" s="17"/>
      <c r="P26" s="15">
        <f>'Форма 2'!C26-O26</f>
        <v>12651146.946</v>
      </c>
      <c r="Q26" s="16">
        <f t="shared" si="6"/>
        <v>3771.9579445438285</v>
      </c>
      <c r="R26" s="16">
        <f t="shared" si="7"/>
        <v>3771.9579445438285</v>
      </c>
      <c r="S26" s="9" t="s">
        <v>25</v>
      </c>
      <c r="T26" s="30" t="s">
        <v>27</v>
      </c>
    </row>
    <row r="27" spans="1:20">
      <c r="A27" s="28">
        <f t="shared" si="1"/>
        <v>17</v>
      </c>
      <c r="B27" s="9" t="s">
        <v>252</v>
      </c>
      <c r="C27" s="8">
        <v>1955</v>
      </c>
      <c r="D27" s="8"/>
      <c r="E27" s="12" t="s">
        <v>37</v>
      </c>
      <c r="F27" s="8">
        <v>2</v>
      </c>
      <c r="G27" s="8">
        <v>1</v>
      </c>
      <c r="H27" s="16">
        <v>391.2</v>
      </c>
      <c r="I27" s="16">
        <v>334.7</v>
      </c>
      <c r="J27" s="16">
        <v>334.7</v>
      </c>
      <c r="K27" s="45">
        <v>14</v>
      </c>
      <c r="L27" s="15">
        <f t="shared" ref="L27" si="17">SUM(M27:P27)</f>
        <v>2779628.568</v>
      </c>
      <c r="M27" s="17"/>
      <c r="N27" s="17"/>
      <c r="O27" s="17"/>
      <c r="P27" s="15">
        <f>'Форма 2'!C27-O27</f>
        <v>2779628.568</v>
      </c>
      <c r="Q27" s="16">
        <f t="shared" ref="Q27" si="18">L27/I27</f>
        <v>8304.8358769046918</v>
      </c>
      <c r="R27" s="16">
        <f t="shared" ref="R27" si="19">Q27</f>
        <v>8304.8358769046918</v>
      </c>
      <c r="S27" s="9" t="s">
        <v>25</v>
      </c>
      <c r="T27" s="30" t="s">
        <v>26</v>
      </c>
    </row>
    <row r="28" spans="1:20">
      <c r="A28" s="28">
        <f t="shared" si="1"/>
        <v>18</v>
      </c>
      <c r="B28" s="9" t="s">
        <v>127</v>
      </c>
      <c r="C28" s="8">
        <v>1974</v>
      </c>
      <c r="D28" s="8">
        <v>2018</v>
      </c>
      <c r="E28" s="12" t="s">
        <v>34</v>
      </c>
      <c r="F28" s="8">
        <v>5</v>
      </c>
      <c r="G28" s="8">
        <v>6</v>
      </c>
      <c r="H28" s="16">
        <v>5843.1</v>
      </c>
      <c r="I28" s="16">
        <v>5311.7</v>
      </c>
      <c r="J28" s="16">
        <v>4405</v>
      </c>
      <c r="K28" s="45">
        <v>216</v>
      </c>
      <c r="L28" s="15">
        <f t="shared" ref="L28:L29" si="20">SUM(M28:P28)</f>
        <v>280193.26</v>
      </c>
      <c r="M28" s="17"/>
      <c r="N28" s="17"/>
      <c r="O28" s="17"/>
      <c r="P28" s="15">
        <f>'Форма 2'!C28-O28</f>
        <v>280193.26</v>
      </c>
      <c r="Q28" s="16">
        <f t="shared" ref="Q28:Q29" si="21">L28/I28</f>
        <v>52.750204266054183</v>
      </c>
      <c r="R28" s="16">
        <f t="shared" ref="R28:R29" si="22">Q28</f>
        <v>52.750204266054183</v>
      </c>
      <c r="S28" s="9" t="s">
        <v>25</v>
      </c>
      <c r="T28" s="30" t="s">
        <v>27</v>
      </c>
    </row>
    <row r="29" spans="1:20">
      <c r="A29" s="28">
        <f t="shared" si="1"/>
        <v>19</v>
      </c>
      <c r="B29" s="9" t="s">
        <v>128</v>
      </c>
      <c r="C29" s="8">
        <v>1972</v>
      </c>
      <c r="D29" s="8">
        <v>2019</v>
      </c>
      <c r="E29" s="12" t="s">
        <v>34</v>
      </c>
      <c r="F29" s="8">
        <v>5</v>
      </c>
      <c r="G29" s="8">
        <v>6</v>
      </c>
      <c r="H29" s="16">
        <v>5202</v>
      </c>
      <c r="I29" s="16">
        <v>4745.3</v>
      </c>
      <c r="J29" s="16">
        <v>4481.8999999999996</v>
      </c>
      <c r="K29" s="45">
        <v>221</v>
      </c>
      <c r="L29" s="15">
        <f t="shared" si="20"/>
        <v>280193.26</v>
      </c>
      <c r="M29" s="17"/>
      <c r="N29" s="17"/>
      <c r="O29" s="17"/>
      <c r="P29" s="15">
        <f>'Форма 2'!C29-O29</f>
        <v>280193.26</v>
      </c>
      <c r="Q29" s="16">
        <f t="shared" si="21"/>
        <v>59.046479674625417</v>
      </c>
      <c r="R29" s="16">
        <f t="shared" si="22"/>
        <v>59.046479674625417</v>
      </c>
      <c r="S29" s="9" t="s">
        <v>25</v>
      </c>
      <c r="T29" s="30" t="s">
        <v>27</v>
      </c>
    </row>
    <row r="30" spans="1:20" s="67" customFormat="1">
      <c r="A30" s="28">
        <f t="shared" si="1"/>
        <v>20</v>
      </c>
      <c r="B30" s="9" t="s">
        <v>132</v>
      </c>
      <c r="C30" s="7">
        <v>1995</v>
      </c>
      <c r="D30" s="8"/>
      <c r="E30" s="12" t="s">
        <v>23</v>
      </c>
      <c r="F30" s="8">
        <v>4</v>
      </c>
      <c r="G30" s="8">
        <v>3</v>
      </c>
      <c r="H30" s="18">
        <v>2685.4</v>
      </c>
      <c r="I30" s="18">
        <v>2371.3000000000002</v>
      </c>
      <c r="J30" s="18">
        <v>2371.3000000000002</v>
      </c>
      <c r="K30" s="46">
        <v>145</v>
      </c>
      <c r="L30" s="15">
        <f t="shared" ref="L30:L35" si="23">SUM(M30:P30)</f>
        <v>5663159.4979999997</v>
      </c>
      <c r="M30" s="17"/>
      <c r="N30" s="17"/>
      <c r="O30" s="17"/>
      <c r="P30" s="15">
        <f>'Форма 2'!C30-O30</f>
        <v>5663159.4979999997</v>
      </c>
      <c r="Q30" s="16">
        <f t="shared" ref="Q30:Q35" si="24">L30/I30</f>
        <v>2388.2087875848688</v>
      </c>
      <c r="R30" s="16">
        <f t="shared" ref="R30:R35" si="25">Q30</f>
        <v>2388.2087875848688</v>
      </c>
      <c r="S30" s="9" t="s">
        <v>25</v>
      </c>
      <c r="T30" s="30" t="s">
        <v>26</v>
      </c>
    </row>
    <row r="31" spans="1:20" s="67" customFormat="1">
      <c r="A31" s="28">
        <f t="shared" si="1"/>
        <v>21</v>
      </c>
      <c r="B31" s="9" t="s">
        <v>136</v>
      </c>
      <c r="C31" s="7">
        <v>1960</v>
      </c>
      <c r="D31" s="8"/>
      <c r="E31" s="12" t="s">
        <v>23</v>
      </c>
      <c r="F31" s="8">
        <v>4</v>
      </c>
      <c r="G31" s="8">
        <v>4</v>
      </c>
      <c r="H31" s="16">
        <v>2758.7</v>
      </c>
      <c r="I31" s="16">
        <v>2540.3000000000002</v>
      </c>
      <c r="J31" s="16">
        <v>2540.3000000000002</v>
      </c>
      <c r="K31" s="46">
        <v>114</v>
      </c>
      <c r="L31" s="15">
        <f t="shared" si="23"/>
        <v>2956774.6599999997</v>
      </c>
      <c r="M31" s="17"/>
      <c r="N31" s="17"/>
      <c r="O31" s="17"/>
      <c r="P31" s="15">
        <f>'Форма 2'!C31-O31</f>
        <v>2956774.6599999997</v>
      </c>
      <c r="Q31" s="16">
        <f t="shared" si="24"/>
        <v>1163.9470377514465</v>
      </c>
      <c r="R31" s="16">
        <f t="shared" si="25"/>
        <v>1163.9470377514465</v>
      </c>
      <c r="S31" s="9" t="s">
        <v>25</v>
      </c>
      <c r="T31" s="30" t="s">
        <v>27</v>
      </c>
    </row>
    <row r="32" spans="1:20" s="67" customFormat="1">
      <c r="A32" s="28">
        <f t="shared" si="1"/>
        <v>22</v>
      </c>
      <c r="B32" s="9" t="s">
        <v>229</v>
      </c>
      <c r="C32" s="7">
        <v>1962</v>
      </c>
      <c r="D32" s="8"/>
      <c r="E32" s="12"/>
      <c r="F32" s="8">
        <v>4</v>
      </c>
      <c r="G32" s="8">
        <v>4</v>
      </c>
      <c r="H32" s="18">
        <v>2796.1</v>
      </c>
      <c r="I32" s="18">
        <v>2565.5</v>
      </c>
      <c r="J32" s="18">
        <v>2183.8000000000002</v>
      </c>
      <c r="K32" s="46">
        <v>109</v>
      </c>
      <c r="L32" s="15">
        <f t="shared" si="23"/>
        <v>9632620.4220000003</v>
      </c>
      <c r="M32" s="17"/>
      <c r="N32" s="17"/>
      <c r="O32" s="17"/>
      <c r="P32" s="15">
        <f>'Форма 2'!C32-O32</f>
        <v>9632620.4220000003</v>
      </c>
      <c r="Q32" s="16">
        <f t="shared" si="24"/>
        <v>3754.6756663418437</v>
      </c>
      <c r="R32" s="16">
        <f t="shared" si="25"/>
        <v>3754.6756663418437</v>
      </c>
      <c r="S32" s="9" t="s">
        <v>25</v>
      </c>
      <c r="T32" s="30" t="s">
        <v>27</v>
      </c>
    </row>
    <row r="33" spans="1:20" s="67" customFormat="1">
      <c r="A33" s="28">
        <f t="shared" si="1"/>
        <v>23</v>
      </c>
      <c r="B33" s="9" t="s">
        <v>263</v>
      </c>
      <c r="C33" s="7">
        <v>1968</v>
      </c>
      <c r="D33" s="8"/>
      <c r="E33" s="12" t="s">
        <v>34</v>
      </c>
      <c r="F33" s="8">
        <v>5</v>
      </c>
      <c r="G33" s="8">
        <v>2</v>
      </c>
      <c r="H33" s="18">
        <v>2814.9</v>
      </c>
      <c r="I33" s="18">
        <v>1774.1</v>
      </c>
      <c r="J33" s="18">
        <v>1774.1</v>
      </c>
      <c r="K33" s="46">
        <v>74</v>
      </c>
      <c r="L33" s="15">
        <f t="shared" si="23"/>
        <v>9863071.811999999</v>
      </c>
      <c r="M33" s="17"/>
      <c r="N33" s="17"/>
      <c r="O33" s="17"/>
      <c r="P33" s="15">
        <f>'Форма 2'!C33-O33</f>
        <v>9863071.811999999</v>
      </c>
      <c r="Q33" s="16">
        <f t="shared" si="24"/>
        <v>5559.4790665689643</v>
      </c>
      <c r="R33" s="16">
        <f t="shared" si="25"/>
        <v>5559.4790665689643</v>
      </c>
      <c r="S33" s="9" t="s">
        <v>25</v>
      </c>
      <c r="T33" s="30" t="s">
        <v>26</v>
      </c>
    </row>
    <row r="34" spans="1:20" s="67" customFormat="1">
      <c r="A34" s="28">
        <f t="shared" si="1"/>
        <v>24</v>
      </c>
      <c r="B34" s="9" t="s">
        <v>230</v>
      </c>
      <c r="C34" s="7">
        <v>1955</v>
      </c>
      <c r="D34" s="8"/>
      <c r="E34" s="12" t="s">
        <v>37</v>
      </c>
      <c r="F34" s="8">
        <v>2</v>
      </c>
      <c r="G34" s="8">
        <v>2</v>
      </c>
      <c r="H34" s="18">
        <v>839</v>
      </c>
      <c r="I34" s="18">
        <v>764.1</v>
      </c>
      <c r="J34" s="18">
        <v>764.1</v>
      </c>
      <c r="K34" s="46">
        <v>34</v>
      </c>
      <c r="L34" s="15">
        <f t="shared" si="23"/>
        <v>5961422.21</v>
      </c>
      <c r="M34" s="17"/>
      <c r="N34" s="17"/>
      <c r="O34" s="17"/>
      <c r="P34" s="15">
        <f>'Форма 2'!C34-O34</f>
        <v>5961422.21</v>
      </c>
      <c r="Q34" s="16">
        <f t="shared" si="24"/>
        <v>7801.8874623740348</v>
      </c>
      <c r="R34" s="16">
        <f t="shared" si="25"/>
        <v>7801.8874623740348</v>
      </c>
      <c r="S34" s="9" t="s">
        <v>25</v>
      </c>
      <c r="T34" s="30" t="s">
        <v>26</v>
      </c>
    </row>
    <row r="35" spans="1:20">
      <c r="A35" s="28">
        <f t="shared" si="1"/>
        <v>25</v>
      </c>
      <c r="B35" s="9" t="s">
        <v>144</v>
      </c>
      <c r="C35" s="8">
        <v>1995</v>
      </c>
      <c r="D35" s="8">
        <v>2019</v>
      </c>
      <c r="E35" s="12" t="s">
        <v>37</v>
      </c>
      <c r="F35" s="8">
        <v>3</v>
      </c>
      <c r="G35" s="8">
        <v>3</v>
      </c>
      <c r="H35" s="16">
        <v>1735.2</v>
      </c>
      <c r="I35" s="16">
        <v>1575.1</v>
      </c>
      <c r="J35" s="16">
        <v>1101.8</v>
      </c>
      <c r="K35" s="45">
        <v>44</v>
      </c>
      <c r="L35" s="15">
        <f t="shared" si="23"/>
        <v>4760017.9920000006</v>
      </c>
      <c r="M35" s="17"/>
      <c r="N35" s="17"/>
      <c r="O35" s="17"/>
      <c r="P35" s="15">
        <f>'Форма 2'!C35-O35</f>
        <v>4760017.9920000006</v>
      </c>
      <c r="Q35" s="16">
        <f t="shared" si="24"/>
        <v>3022.0417700463468</v>
      </c>
      <c r="R35" s="16">
        <f t="shared" si="25"/>
        <v>3022.0417700463468</v>
      </c>
      <c r="S35" s="9" t="s">
        <v>25</v>
      </c>
      <c r="T35" s="31" t="s">
        <v>26</v>
      </c>
    </row>
    <row r="36" spans="1:20">
      <c r="A36" s="28">
        <f t="shared" si="1"/>
        <v>26</v>
      </c>
      <c r="B36" s="60" t="s">
        <v>225</v>
      </c>
      <c r="C36" s="8">
        <v>1993</v>
      </c>
      <c r="D36" s="8"/>
      <c r="E36" s="12"/>
      <c r="F36" s="8">
        <v>4</v>
      </c>
      <c r="G36" s="8">
        <v>1</v>
      </c>
      <c r="H36" s="16">
        <v>831.8</v>
      </c>
      <c r="I36" s="16">
        <v>831.8</v>
      </c>
      <c r="J36" s="16">
        <v>758</v>
      </c>
      <c r="K36" s="45">
        <v>43</v>
      </c>
      <c r="L36" s="15">
        <f t="shared" ref="L36" si="26">SUM(M36:P36)</f>
        <v>4117443.2719999999</v>
      </c>
      <c r="M36" s="17"/>
      <c r="N36" s="17"/>
      <c r="O36" s="17"/>
      <c r="P36" s="15">
        <f>'Форма 2'!C36-O36</f>
        <v>4117443.2719999999</v>
      </c>
      <c r="Q36" s="16">
        <f t="shared" ref="Q36" si="27">L36/I36</f>
        <v>4950.04</v>
      </c>
      <c r="R36" s="16">
        <f t="shared" ref="R36" si="28">Q36</f>
        <v>4950.04</v>
      </c>
      <c r="S36" s="9" t="s">
        <v>25</v>
      </c>
      <c r="T36" s="30" t="s">
        <v>27</v>
      </c>
    </row>
    <row r="37" spans="1:20" s="67" customFormat="1">
      <c r="A37" s="28">
        <f t="shared" si="1"/>
        <v>27</v>
      </c>
      <c r="B37" s="61" t="s">
        <v>223</v>
      </c>
      <c r="C37" s="7">
        <v>1994</v>
      </c>
      <c r="D37" s="8"/>
      <c r="E37" s="12"/>
      <c r="F37" s="8">
        <v>5</v>
      </c>
      <c r="G37" s="8">
        <v>1</v>
      </c>
      <c r="H37" s="18">
        <v>904.3</v>
      </c>
      <c r="I37" s="18">
        <v>904.3</v>
      </c>
      <c r="J37" s="18">
        <v>806.4</v>
      </c>
      <c r="K37" s="46">
        <v>25</v>
      </c>
      <c r="L37" s="15">
        <f t="shared" ref="L37" si="29">SUM(M37:P37)</f>
        <v>1261507.5430000001</v>
      </c>
      <c r="M37" s="17"/>
      <c r="N37" s="17"/>
      <c r="O37" s="17"/>
      <c r="P37" s="15">
        <f>'Форма 2'!C37-O37</f>
        <v>1261507.5430000001</v>
      </c>
      <c r="Q37" s="16">
        <f t="shared" ref="Q37:Q38" si="30">L37/I37</f>
        <v>1395.0100000000002</v>
      </c>
      <c r="R37" s="16">
        <f t="shared" ref="R37:R38" si="31">Q37</f>
        <v>1395.0100000000002</v>
      </c>
      <c r="S37" s="9" t="s">
        <v>25</v>
      </c>
      <c r="T37" s="30" t="s">
        <v>27</v>
      </c>
    </row>
    <row r="38" spans="1:20" s="67" customFormat="1">
      <c r="A38" s="28">
        <f t="shared" si="1"/>
        <v>28</v>
      </c>
      <c r="B38" s="61" t="s">
        <v>172</v>
      </c>
      <c r="C38" s="7">
        <v>1995</v>
      </c>
      <c r="D38" s="8">
        <v>2011</v>
      </c>
      <c r="E38" s="12" t="s">
        <v>58</v>
      </c>
      <c r="F38" s="8">
        <v>5</v>
      </c>
      <c r="G38" s="8">
        <v>4</v>
      </c>
      <c r="H38" s="18">
        <v>2842.5</v>
      </c>
      <c r="I38" s="18">
        <v>2543.9</v>
      </c>
      <c r="J38" s="18">
        <v>2478.5</v>
      </c>
      <c r="K38" s="46">
        <v>150</v>
      </c>
      <c r="L38" s="15">
        <f t="shared" ref="L38" si="32">SUM(M38:P38)</f>
        <v>4823694.0750000002</v>
      </c>
      <c r="M38" s="17"/>
      <c r="N38" s="17"/>
      <c r="O38" s="17"/>
      <c r="P38" s="15">
        <f>'Форма 2'!C38-O38</f>
        <v>4823694.0750000002</v>
      </c>
      <c r="Q38" s="16">
        <f t="shared" si="30"/>
        <v>1896.1806969613585</v>
      </c>
      <c r="R38" s="16">
        <f t="shared" si="31"/>
        <v>1896.1806969613585</v>
      </c>
      <c r="S38" s="9" t="s">
        <v>25</v>
      </c>
      <c r="T38" s="30" t="s">
        <v>27</v>
      </c>
    </row>
    <row r="39" spans="1:20" s="67" customFormat="1">
      <c r="A39" s="28">
        <f t="shared" si="1"/>
        <v>29</v>
      </c>
      <c r="B39" s="61" t="s">
        <v>201</v>
      </c>
      <c r="C39" s="71">
        <v>1957</v>
      </c>
      <c r="D39" s="9"/>
      <c r="E39" s="12" t="s">
        <v>23</v>
      </c>
      <c r="F39" s="8">
        <v>2</v>
      </c>
      <c r="G39" s="8">
        <v>1</v>
      </c>
      <c r="H39" s="42">
        <v>337</v>
      </c>
      <c r="I39" s="42">
        <v>204.1</v>
      </c>
      <c r="J39" s="42">
        <v>204.1</v>
      </c>
      <c r="K39" s="44"/>
      <c r="L39" s="15">
        <f t="shared" si="5"/>
        <v>924461.77</v>
      </c>
      <c r="M39" s="17"/>
      <c r="N39" s="17"/>
      <c r="O39" s="17"/>
      <c r="P39" s="15">
        <f>'Форма 2'!C39-O39</f>
        <v>924461.77</v>
      </c>
      <c r="Q39" s="16">
        <f t="shared" si="6"/>
        <v>4529.455022048016</v>
      </c>
      <c r="R39" s="16">
        <f t="shared" si="7"/>
        <v>4529.455022048016</v>
      </c>
      <c r="S39" s="9" t="s">
        <v>25</v>
      </c>
      <c r="T39" s="30" t="s">
        <v>26</v>
      </c>
    </row>
    <row r="40" spans="1:20" ht="15.75">
      <c r="A40" s="23">
        <v>0</v>
      </c>
      <c r="B40" s="54" t="s">
        <v>220</v>
      </c>
      <c r="C40" s="26" t="s">
        <v>22</v>
      </c>
      <c r="D40" s="26" t="s">
        <v>22</v>
      </c>
      <c r="E40" s="26" t="s">
        <v>22</v>
      </c>
      <c r="F40" s="26" t="s">
        <v>22</v>
      </c>
      <c r="G40" s="26" t="s">
        <v>22</v>
      </c>
      <c r="H40" s="27"/>
      <c r="I40" s="27"/>
      <c r="J40" s="27"/>
      <c r="K40" s="27"/>
      <c r="L40" s="27"/>
      <c r="M40" s="27"/>
      <c r="N40" s="27"/>
      <c r="O40" s="27"/>
      <c r="P40" s="27"/>
      <c r="Q40" s="41" t="s">
        <v>22</v>
      </c>
      <c r="R40" s="41" t="s">
        <v>22</v>
      </c>
      <c r="S40" s="41" t="s">
        <v>22</v>
      </c>
      <c r="T40" s="29" t="s">
        <v>22</v>
      </c>
    </row>
    <row r="41" spans="1:20" s="88" customFormat="1" ht="15.75">
      <c r="A41" s="79">
        <v>0</v>
      </c>
      <c r="B41" s="80" t="s">
        <v>281</v>
      </c>
      <c r="C41" s="81" t="s">
        <v>22</v>
      </c>
      <c r="D41" s="81" t="s">
        <v>22</v>
      </c>
      <c r="E41" s="81" t="s">
        <v>22</v>
      </c>
      <c r="F41" s="81" t="s">
        <v>22</v>
      </c>
      <c r="G41" s="81" t="s">
        <v>22</v>
      </c>
      <c r="H41" s="87">
        <f t="shared" ref="H41:P41" si="33">SUM(H42:H118)</f>
        <v>240999.79999999996</v>
      </c>
      <c r="I41" s="87">
        <f t="shared" si="33"/>
        <v>206080.60000000003</v>
      </c>
      <c r="J41" s="87">
        <f t="shared" si="33"/>
        <v>180047.40000000008</v>
      </c>
      <c r="K41" s="83">
        <f t="shared" si="33"/>
        <v>8634</v>
      </c>
      <c r="L41" s="82">
        <f t="shared" si="33"/>
        <v>891692371.76699996</v>
      </c>
      <c r="M41" s="82">
        <f t="shared" si="33"/>
        <v>0</v>
      </c>
      <c r="N41" s="82">
        <f t="shared" si="33"/>
        <v>0</v>
      </c>
      <c r="O41" s="82">
        <f t="shared" si="33"/>
        <v>0</v>
      </c>
      <c r="P41" s="82">
        <f t="shared" si="33"/>
        <v>891692371.76699996</v>
      </c>
      <c r="Q41" s="84" t="s">
        <v>22</v>
      </c>
      <c r="R41" s="84" t="s">
        <v>22</v>
      </c>
      <c r="S41" s="84" t="s">
        <v>22</v>
      </c>
      <c r="T41" s="85" t="s">
        <v>22</v>
      </c>
    </row>
    <row r="42" spans="1:20">
      <c r="A42" s="28">
        <f t="shared" ref="A42:A83" si="34">A41+1</f>
        <v>1</v>
      </c>
      <c r="B42" s="63" t="s">
        <v>63</v>
      </c>
      <c r="C42" s="8">
        <v>1974</v>
      </c>
      <c r="D42" s="8">
        <v>2019</v>
      </c>
      <c r="E42" s="12" t="s">
        <v>53</v>
      </c>
      <c r="F42" s="8">
        <v>5</v>
      </c>
      <c r="G42" s="8">
        <v>6</v>
      </c>
      <c r="H42" s="16">
        <v>5401.1</v>
      </c>
      <c r="I42" s="16">
        <v>4870.7</v>
      </c>
      <c r="J42" s="16">
        <v>3715.5</v>
      </c>
      <c r="K42" s="45">
        <v>172</v>
      </c>
      <c r="L42" s="15">
        <f t="shared" ref="L42:L103" si="35">SUM(M42:P42)</f>
        <v>15055080.151000001</v>
      </c>
      <c r="M42" s="17"/>
      <c r="N42" s="17"/>
      <c r="O42" s="17"/>
      <c r="P42" s="15">
        <f>'Форма 2'!C42-O42</f>
        <v>15055080.151000001</v>
      </c>
      <c r="Q42" s="16">
        <f t="shared" ref="Q42:Q104" si="36">L42/I42</f>
        <v>3090.9479440326854</v>
      </c>
      <c r="R42" s="16">
        <f t="shared" ref="R42:R104" si="37">Q42</f>
        <v>3090.9479440326854</v>
      </c>
      <c r="S42" s="9" t="s">
        <v>28</v>
      </c>
      <c r="T42" s="30" t="s">
        <v>26</v>
      </c>
    </row>
    <row r="43" spans="1:20">
      <c r="A43" s="28">
        <f t="shared" si="34"/>
        <v>2</v>
      </c>
      <c r="B43" s="9" t="s">
        <v>194</v>
      </c>
      <c r="C43" s="8">
        <v>1960</v>
      </c>
      <c r="D43" s="8"/>
      <c r="E43" s="12" t="s">
        <v>23</v>
      </c>
      <c r="F43" s="8">
        <v>2</v>
      </c>
      <c r="G43" s="8">
        <v>2</v>
      </c>
      <c r="H43" s="16">
        <v>683.6</v>
      </c>
      <c r="I43" s="16">
        <v>635.70000000000005</v>
      </c>
      <c r="J43" s="16">
        <v>635.70000000000005</v>
      </c>
      <c r="K43" s="45">
        <v>30</v>
      </c>
      <c r="L43" s="15">
        <f t="shared" si="35"/>
        <v>4857244.6040000003</v>
      </c>
      <c r="M43" s="17"/>
      <c r="N43" s="17"/>
      <c r="O43" s="17"/>
      <c r="P43" s="15">
        <f>'Форма 2'!C43-O43</f>
        <v>4857244.6040000003</v>
      </c>
      <c r="Q43" s="16">
        <f t="shared" si="36"/>
        <v>7640.7811923863455</v>
      </c>
      <c r="R43" s="16">
        <f t="shared" si="37"/>
        <v>7640.7811923863455</v>
      </c>
      <c r="S43" s="9" t="s">
        <v>28</v>
      </c>
      <c r="T43" s="30" t="s">
        <v>26</v>
      </c>
    </row>
    <row r="44" spans="1:20">
      <c r="A44" s="28">
        <f t="shared" si="34"/>
        <v>3</v>
      </c>
      <c r="B44" s="9" t="s">
        <v>64</v>
      </c>
      <c r="C44" s="8">
        <v>1972</v>
      </c>
      <c r="D44" s="8">
        <v>2018</v>
      </c>
      <c r="E44" s="12" t="s">
        <v>34</v>
      </c>
      <c r="F44" s="8">
        <v>5</v>
      </c>
      <c r="G44" s="8">
        <v>6</v>
      </c>
      <c r="H44" s="16">
        <v>4887.5</v>
      </c>
      <c r="I44" s="16">
        <v>4422</v>
      </c>
      <c r="J44" s="16">
        <v>4422</v>
      </c>
      <c r="K44" s="45">
        <v>224</v>
      </c>
      <c r="L44" s="15">
        <f t="shared" si="35"/>
        <v>2558117.5</v>
      </c>
      <c r="M44" s="17"/>
      <c r="N44" s="17"/>
      <c r="O44" s="17"/>
      <c r="P44" s="15">
        <f>'Форма 2'!C44-O44</f>
        <v>2558117.5</v>
      </c>
      <c r="Q44" s="16">
        <f t="shared" si="36"/>
        <v>578.49785165083676</v>
      </c>
      <c r="R44" s="16">
        <f t="shared" si="37"/>
        <v>578.49785165083676</v>
      </c>
      <c r="S44" s="9" t="s">
        <v>28</v>
      </c>
      <c r="T44" s="30" t="s">
        <v>27</v>
      </c>
    </row>
    <row r="45" spans="1:20">
      <c r="A45" s="28">
        <f t="shared" si="34"/>
        <v>4</v>
      </c>
      <c r="B45" s="9" t="s">
        <v>66</v>
      </c>
      <c r="C45" s="8">
        <v>1991</v>
      </c>
      <c r="D45" s="8">
        <v>2019</v>
      </c>
      <c r="E45" s="12" t="s">
        <v>34</v>
      </c>
      <c r="F45" s="8">
        <v>12</v>
      </c>
      <c r="G45" s="8">
        <v>1</v>
      </c>
      <c r="H45" s="16">
        <v>5847.2</v>
      </c>
      <c r="I45" s="16">
        <v>4559.8</v>
      </c>
      <c r="J45" s="16">
        <v>3981.9</v>
      </c>
      <c r="K45" s="45">
        <v>175</v>
      </c>
      <c r="L45" s="15">
        <f t="shared" si="35"/>
        <v>6408188</v>
      </c>
      <c r="M45" s="17"/>
      <c r="N45" s="17"/>
      <c r="O45" s="17"/>
      <c r="P45" s="15">
        <f>'Форма 2'!C45-O45</f>
        <v>6408188</v>
      </c>
      <c r="Q45" s="16">
        <f t="shared" si="36"/>
        <v>1405.3660248256501</v>
      </c>
      <c r="R45" s="16">
        <f t="shared" si="37"/>
        <v>1405.3660248256501</v>
      </c>
      <c r="S45" s="9" t="s">
        <v>28</v>
      </c>
      <c r="T45" s="30" t="s">
        <v>26</v>
      </c>
    </row>
    <row r="46" spans="1:20">
      <c r="A46" s="28">
        <f t="shared" si="34"/>
        <v>5</v>
      </c>
      <c r="B46" s="9" t="s">
        <v>195</v>
      </c>
      <c r="C46" s="8">
        <v>1996</v>
      </c>
      <c r="D46" s="8">
        <v>2019</v>
      </c>
      <c r="E46" s="12" t="s">
        <v>34</v>
      </c>
      <c r="F46" s="8">
        <v>5</v>
      </c>
      <c r="G46" s="8">
        <v>4</v>
      </c>
      <c r="H46" s="16">
        <v>5747.3</v>
      </c>
      <c r="I46" s="16">
        <v>4835.2</v>
      </c>
      <c r="J46" s="16">
        <v>4534.5</v>
      </c>
      <c r="K46" s="45">
        <v>172</v>
      </c>
      <c r="L46" s="15">
        <f t="shared" si="35"/>
        <v>19799563.446000002</v>
      </c>
      <c r="M46" s="17"/>
      <c r="N46" s="17"/>
      <c r="O46" s="17"/>
      <c r="P46" s="15">
        <f>'Форма 2'!C46-O46</f>
        <v>19799563.446000002</v>
      </c>
      <c r="Q46" s="16">
        <f t="shared" si="36"/>
        <v>4094.8799317504968</v>
      </c>
      <c r="R46" s="16">
        <f t="shared" si="37"/>
        <v>4094.8799317504968</v>
      </c>
      <c r="S46" s="9" t="s">
        <v>28</v>
      </c>
      <c r="T46" s="30" t="s">
        <v>27</v>
      </c>
    </row>
    <row r="47" spans="1:20">
      <c r="A47" s="28">
        <f t="shared" si="34"/>
        <v>6</v>
      </c>
      <c r="B47" s="9" t="s">
        <v>67</v>
      </c>
      <c r="C47" s="8">
        <v>1993</v>
      </c>
      <c r="D47" s="8"/>
      <c r="E47" s="12" t="s">
        <v>53</v>
      </c>
      <c r="F47" s="8">
        <v>5</v>
      </c>
      <c r="G47" s="8">
        <v>6</v>
      </c>
      <c r="H47" s="16">
        <v>4528.2</v>
      </c>
      <c r="I47" s="16">
        <v>3990.8</v>
      </c>
      <c r="J47" s="16">
        <v>3990.8</v>
      </c>
      <c r="K47" s="45">
        <v>213</v>
      </c>
      <c r="L47" s="15">
        <f t="shared" si="35"/>
        <v>21916623.846000001</v>
      </c>
      <c r="M47" s="17"/>
      <c r="N47" s="17"/>
      <c r="O47" s="17"/>
      <c r="P47" s="15">
        <f>'Форма 2'!C47-O47</f>
        <v>21916623.846000001</v>
      </c>
      <c r="Q47" s="16">
        <f t="shared" si="36"/>
        <v>5491.7870717650594</v>
      </c>
      <c r="R47" s="16">
        <f t="shared" si="37"/>
        <v>5491.7870717650594</v>
      </c>
      <c r="S47" s="9" t="s">
        <v>28</v>
      </c>
      <c r="T47" s="30" t="s">
        <v>27</v>
      </c>
    </row>
    <row r="48" spans="1:20">
      <c r="A48" s="28">
        <f t="shared" si="34"/>
        <v>7</v>
      </c>
      <c r="B48" s="9" t="s">
        <v>68</v>
      </c>
      <c r="C48" s="8">
        <v>1990</v>
      </c>
      <c r="D48" s="8">
        <v>2019</v>
      </c>
      <c r="E48" s="12" t="s">
        <v>53</v>
      </c>
      <c r="F48" s="8">
        <v>5</v>
      </c>
      <c r="G48" s="8">
        <v>6</v>
      </c>
      <c r="H48" s="16">
        <v>4465.2</v>
      </c>
      <c r="I48" s="16">
        <v>3798</v>
      </c>
      <c r="J48" s="16">
        <v>3798</v>
      </c>
      <c r="K48" s="45">
        <v>214</v>
      </c>
      <c r="L48" s="15">
        <f t="shared" si="35"/>
        <v>2337085.6799999997</v>
      </c>
      <c r="M48" s="17"/>
      <c r="N48" s="17"/>
      <c r="O48" s="17"/>
      <c r="P48" s="15">
        <f>'Форма 2'!C48-O48</f>
        <v>2337085.6799999997</v>
      </c>
      <c r="Q48" s="16">
        <f t="shared" si="36"/>
        <v>615.34641390205365</v>
      </c>
      <c r="R48" s="16">
        <f t="shared" si="37"/>
        <v>615.34641390205365</v>
      </c>
      <c r="S48" s="9" t="s">
        <v>28</v>
      </c>
      <c r="T48" s="30" t="s">
        <v>27</v>
      </c>
    </row>
    <row r="49" spans="1:20">
      <c r="A49" s="28">
        <f t="shared" si="34"/>
        <v>8</v>
      </c>
      <c r="B49" s="9" t="s">
        <v>69</v>
      </c>
      <c r="C49" s="8">
        <v>1993</v>
      </c>
      <c r="D49" s="8">
        <v>2019</v>
      </c>
      <c r="E49" s="12" t="s">
        <v>53</v>
      </c>
      <c r="F49" s="8">
        <v>5</v>
      </c>
      <c r="G49" s="8">
        <v>4</v>
      </c>
      <c r="H49" s="16">
        <v>3005.4</v>
      </c>
      <c r="I49" s="16">
        <v>2654</v>
      </c>
      <c r="J49" s="16">
        <v>2654</v>
      </c>
      <c r="K49" s="45">
        <v>138</v>
      </c>
      <c r="L49" s="15">
        <f t="shared" si="35"/>
        <v>11330718.648000002</v>
      </c>
      <c r="M49" s="17"/>
      <c r="N49" s="17"/>
      <c r="O49" s="17"/>
      <c r="P49" s="15">
        <f>'Форма 2'!C49-O49</f>
        <v>11330718.648000002</v>
      </c>
      <c r="Q49" s="16">
        <f t="shared" si="36"/>
        <v>4269.2986616428043</v>
      </c>
      <c r="R49" s="16">
        <f t="shared" si="37"/>
        <v>4269.2986616428043</v>
      </c>
      <c r="S49" s="9" t="s">
        <v>28</v>
      </c>
      <c r="T49" s="31" t="s">
        <v>26</v>
      </c>
    </row>
    <row r="50" spans="1:20">
      <c r="A50" s="28">
        <f t="shared" si="34"/>
        <v>9</v>
      </c>
      <c r="B50" s="9" t="s">
        <v>70</v>
      </c>
      <c r="C50" s="8">
        <v>1963</v>
      </c>
      <c r="D50" s="8">
        <v>2019</v>
      </c>
      <c r="E50" s="12" t="s">
        <v>23</v>
      </c>
      <c r="F50" s="8">
        <v>5</v>
      </c>
      <c r="G50" s="8">
        <v>4</v>
      </c>
      <c r="H50" s="16">
        <v>3374.3</v>
      </c>
      <c r="I50" s="16">
        <v>3133.4</v>
      </c>
      <c r="J50" s="16">
        <v>1051.9000000000001</v>
      </c>
      <c r="K50" s="45">
        <v>131</v>
      </c>
      <c r="L50" s="15">
        <f t="shared" si="35"/>
        <v>9405557.563000001</v>
      </c>
      <c r="M50" s="17"/>
      <c r="N50" s="17"/>
      <c r="O50" s="17"/>
      <c r="P50" s="15">
        <f>'Форма 2'!C50-O50</f>
        <v>9405557.563000001</v>
      </c>
      <c r="Q50" s="16">
        <f t="shared" si="36"/>
        <v>3001.7098241526778</v>
      </c>
      <c r="R50" s="16">
        <f t="shared" si="37"/>
        <v>3001.7098241526778</v>
      </c>
      <c r="S50" s="9" t="s">
        <v>28</v>
      </c>
      <c r="T50" s="30" t="s">
        <v>26</v>
      </c>
    </row>
    <row r="51" spans="1:20">
      <c r="A51" s="28">
        <f t="shared" si="34"/>
        <v>10</v>
      </c>
      <c r="B51" s="9" t="s">
        <v>71</v>
      </c>
      <c r="C51" s="8">
        <v>1962</v>
      </c>
      <c r="D51" s="8">
        <v>2019</v>
      </c>
      <c r="E51" s="12" t="s">
        <v>23</v>
      </c>
      <c r="F51" s="8">
        <v>5</v>
      </c>
      <c r="G51" s="8">
        <v>2</v>
      </c>
      <c r="H51" s="16">
        <v>1703.5</v>
      </c>
      <c r="I51" s="16">
        <v>1585.1</v>
      </c>
      <c r="J51" s="16">
        <v>1387.9</v>
      </c>
      <c r="K51" s="45">
        <v>63</v>
      </c>
      <c r="L51" s="15">
        <f t="shared" si="35"/>
        <v>4748352.9349999996</v>
      </c>
      <c r="M51" s="17"/>
      <c r="N51" s="17"/>
      <c r="O51" s="17"/>
      <c r="P51" s="15">
        <f>'Форма 2'!C51-O51</f>
        <v>4748352.9349999996</v>
      </c>
      <c r="Q51" s="16">
        <f t="shared" si="36"/>
        <v>2995.6172702037725</v>
      </c>
      <c r="R51" s="16">
        <f t="shared" si="37"/>
        <v>2995.6172702037725</v>
      </c>
      <c r="S51" s="9" t="s">
        <v>28</v>
      </c>
      <c r="T51" s="30" t="s">
        <v>26</v>
      </c>
    </row>
    <row r="52" spans="1:20">
      <c r="A52" s="28">
        <f t="shared" si="34"/>
        <v>11</v>
      </c>
      <c r="B52" s="9" t="s">
        <v>72</v>
      </c>
      <c r="C52" s="8">
        <v>1966</v>
      </c>
      <c r="D52" s="8">
        <v>2019</v>
      </c>
      <c r="E52" s="12" t="s">
        <v>23</v>
      </c>
      <c r="F52" s="8">
        <v>5</v>
      </c>
      <c r="G52" s="8">
        <v>4</v>
      </c>
      <c r="H52" s="16">
        <v>3530.5</v>
      </c>
      <c r="I52" s="16">
        <v>3482.5</v>
      </c>
      <c r="J52" s="16">
        <v>2547.8000000000002</v>
      </c>
      <c r="K52" s="45">
        <v>113</v>
      </c>
      <c r="L52" s="15">
        <f t="shared" si="35"/>
        <v>9840951.004999999</v>
      </c>
      <c r="M52" s="17"/>
      <c r="N52" s="17"/>
      <c r="O52" s="17"/>
      <c r="P52" s="15">
        <f>'Форма 2'!C52-O52</f>
        <v>9840951.004999999</v>
      </c>
      <c r="Q52" s="16">
        <f t="shared" si="36"/>
        <v>2825.8294343144289</v>
      </c>
      <c r="R52" s="16">
        <f t="shared" si="37"/>
        <v>2825.8294343144289</v>
      </c>
      <c r="S52" s="9" t="s">
        <v>28</v>
      </c>
      <c r="T52" s="30" t="s">
        <v>26</v>
      </c>
    </row>
    <row r="53" spans="1:20">
      <c r="A53" s="28">
        <f t="shared" si="34"/>
        <v>12</v>
      </c>
      <c r="B53" s="9" t="s">
        <v>73</v>
      </c>
      <c r="C53" s="8">
        <v>1988</v>
      </c>
      <c r="D53" s="8"/>
      <c r="E53" s="12" t="s">
        <v>31</v>
      </c>
      <c r="F53" s="8">
        <v>5</v>
      </c>
      <c r="G53" s="8">
        <v>4</v>
      </c>
      <c r="H53" s="16">
        <v>2894.1</v>
      </c>
      <c r="I53" s="16">
        <v>2591.6</v>
      </c>
      <c r="J53" s="16">
        <v>2440.1</v>
      </c>
      <c r="K53" s="45">
        <v>140</v>
      </c>
      <c r="L53" s="15">
        <f t="shared" si="35"/>
        <v>9970232.3819999993</v>
      </c>
      <c r="M53" s="17"/>
      <c r="N53" s="17"/>
      <c r="O53" s="17"/>
      <c r="P53" s="15">
        <f>'Форма 2'!C53-O53</f>
        <v>9970232.3819999993</v>
      </c>
      <c r="Q53" s="16">
        <f t="shared" si="36"/>
        <v>3847.1339643463498</v>
      </c>
      <c r="R53" s="16">
        <f t="shared" si="37"/>
        <v>3847.1339643463498</v>
      </c>
      <c r="S53" s="9" t="s">
        <v>28</v>
      </c>
      <c r="T53" s="30" t="s">
        <v>26</v>
      </c>
    </row>
    <row r="54" spans="1:20">
      <c r="A54" s="28">
        <f t="shared" si="34"/>
        <v>13</v>
      </c>
      <c r="B54" s="9" t="s">
        <v>75</v>
      </c>
      <c r="C54" s="8">
        <v>1962</v>
      </c>
      <c r="D54" s="8"/>
      <c r="E54" s="12" t="s">
        <v>34</v>
      </c>
      <c r="F54" s="8">
        <v>5</v>
      </c>
      <c r="G54" s="8">
        <v>1</v>
      </c>
      <c r="H54" s="16">
        <v>3513.1</v>
      </c>
      <c r="I54" s="16">
        <v>3513.1</v>
      </c>
      <c r="J54" s="16">
        <v>1588.3</v>
      </c>
      <c r="K54" s="45">
        <v>63</v>
      </c>
      <c r="L54" s="15">
        <f t="shared" si="35"/>
        <v>12102699.762</v>
      </c>
      <c r="M54" s="17"/>
      <c r="N54" s="17"/>
      <c r="O54" s="17"/>
      <c r="P54" s="15">
        <f>'Форма 2'!C54-O54</f>
        <v>12102699.762</v>
      </c>
      <c r="Q54" s="16">
        <f t="shared" si="36"/>
        <v>3445.02</v>
      </c>
      <c r="R54" s="16">
        <f t="shared" si="37"/>
        <v>3445.02</v>
      </c>
      <c r="S54" s="9" t="s">
        <v>28</v>
      </c>
      <c r="T54" s="30" t="s">
        <v>27</v>
      </c>
    </row>
    <row r="55" spans="1:20">
      <c r="A55" s="28">
        <f t="shared" si="34"/>
        <v>14</v>
      </c>
      <c r="B55" s="9" t="s">
        <v>76</v>
      </c>
      <c r="C55" s="8">
        <v>1989</v>
      </c>
      <c r="D55" s="8"/>
      <c r="E55" s="12" t="s">
        <v>30</v>
      </c>
      <c r="F55" s="8">
        <v>5</v>
      </c>
      <c r="G55" s="8">
        <v>4</v>
      </c>
      <c r="H55" s="16">
        <v>2918.7</v>
      </c>
      <c r="I55" s="16">
        <v>2613.1999999999998</v>
      </c>
      <c r="J55" s="16">
        <v>2613.1999999999998</v>
      </c>
      <c r="K55" s="45">
        <v>142</v>
      </c>
      <c r="L55" s="15">
        <f t="shared" si="35"/>
        <v>4071615.6869999999</v>
      </c>
      <c r="M55" s="17"/>
      <c r="N55" s="17"/>
      <c r="O55" s="17"/>
      <c r="P55" s="15">
        <f>'Форма 2'!C55-O55</f>
        <v>4071615.6869999999</v>
      </c>
      <c r="Q55" s="16">
        <f t="shared" si="36"/>
        <v>1558.0957014388489</v>
      </c>
      <c r="R55" s="16">
        <f t="shared" si="37"/>
        <v>1558.0957014388489</v>
      </c>
      <c r="S55" s="9" t="s">
        <v>28</v>
      </c>
      <c r="T55" s="30" t="s">
        <v>26</v>
      </c>
    </row>
    <row r="56" spans="1:20">
      <c r="A56" s="28">
        <f t="shared" si="34"/>
        <v>15</v>
      </c>
      <c r="B56" s="9" t="s">
        <v>74</v>
      </c>
      <c r="C56" s="8">
        <v>1938</v>
      </c>
      <c r="D56" s="8"/>
      <c r="E56" s="12" t="s">
        <v>34</v>
      </c>
      <c r="F56" s="8">
        <v>5</v>
      </c>
      <c r="G56" s="8">
        <v>26</v>
      </c>
      <c r="H56" s="16">
        <v>19551.599999999999</v>
      </c>
      <c r="I56" s="16">
        <v>14459.7</v>
      </c>
      <c r="J56" s="16">
        <v>12017.7</v>
      </c>
      <c r="K56" s="45">
        <v>258</v>
      </c>
      <c r="L56" s="15">
        <f t="shared" si="35"/>
        <v>272660943.63599998</v>
      </c>
      <c r="M56" s="17"/>
      <c r="N56" s="17"/>
      <c r="O56" s="17"/>
      <c r="P56" s="15">
        <f>'Форма 2'!C56-O56</f>
        <v>272660943.63599998</v>
      </c>
      <c r="Q56" s="16">
        <f t="shared" si="36"/>
        <v>18856.611384468553</v>
      </c>
      <c r="R56" s="16">
        <f t="shared" si="37"/>
        <v>18856.611384468553</v>
      </c>
      <c r="S56" s="9" t="s">
        <v>28</v>
      </c>
      <c r="T56" s="30" t="s">
        <v>26</v>
      </c>
    </row>
    <row r="57" spans="1:20">
      <c r="A57" s="28">
        <f t="shared" si="34"/>
        <v>16</v>
      </c>
      <c r="B57" s="9" t="s">
        <v>77</v>
      </c>
      <c r="C57" s="8">
        <v>1986</v>
      </c>
      <c r="D57" s="8">
        <v>2018</v>
      </c>
      <c r="E57" s="12" t="s">
        <v>55</v>
      </c>
      <c r="F57" s="8">
        <v>9</v>
      </c>
      <c r="G57" s="8">
        <v>1</v>
      </c>
      <c r="H57" s="16">
        <v>5583.9</v>
      </c>
      <c r="I57" s="16">
        <v>5540.6</v>
      </c>
      <c r="J57" s="16">
        <v>2464.9</v>
      </c>
      <c r="K57" s="45">
        <v>205</v>
      </c>
      <c r="L57" s="15">
        <f t="shared" si="35"/>
        <v>14485585.863</v>
      </c>
      <c r="M57" s="17"/>
      <c r="N57" s="17"/>
      <c r="O57" s="17"/>
      <c r="P57" s="15">
        <f>'Форма 2'!C57-O57</f>
        <v>14485585.863</v>
      </c>
      <c r="Q57" s="16">
        <f t="shared" si="36"/>
        <v>2614.4435373425258</v>
      </c>
      <c r="R57" s="16">
        <f t="shared" si="37"/>
        <v>2614.4435373425258</v>
      </c>
      <c r="S57" s="9" t="s">
        <v>28</v>
      </c>
      <c r="T57" s="30" t="s">
        <v>26</v>
      </c>
    </row>
    <row r="58" spans="1:20">
      <c r="A58" s="28">
        <f t="shared" si="34"/>
        <v>17</v>
      </c>
      <c r="B58" s="9" t="s">
        <v>78</v>
      </c>
      <c r="C58" s="8">
        <v>1976</v>
      </c>
      <c r="D58" s="8"/>
      <c r="E58" s="12" t="s">
        <v>23</v>
      </c>
      <c r="F58" s="8">
        <v>9</v>
      </c>
      <c r="G58" s="8">
        <v>1</v>
      </c>
      <c r="H58" s="16">
        <v>3109.2</v>
      </c>
      <c r="I58" s="16">
        <v>2335.5</v>
      </c>
      <c r="J58" s="16">
        <v>2335.5</v>
      </c>
      <c r="K58" s="45">
        <v>105</v>
      </c>
      <c r="L58" s="15">
        <f t="shared" si="35"/>
        <v>8065793.3640000001</v>
      </c>
      <c r="M58" s="17"/>
      <c r="N58" s="17"/>
      <c r="O58" s="17"/>
      <c r="P58" s="15">
        <f>'Форма 2'!C58-O58</f>
        <v>8065793.3640000001</v>
      </c>
      <c r="Q58" s="16">
        <f t="shared" si="36"/>
        <v>3453.5617058445728</v>
      </c>
      <c r="R58" s="16">
        <f t="shared" si="37"/>
        <v>3453.5617058445728</v>
      </c>
      <c r="S58" s="9" t="s">
        <v>28</v>
      </c>
      <c r="T58" s="30" t="s">
        <v>26</v>
      </c>
    </row>
    <row r="59" spans="1:20">
      <c r="A59" s="28">
        <f t="shared" si="34"/>
        <v>18</v>
      </c>
      <c r="B59" s="9" t="s">
        <v>79</v>
      </c>
      <c r="C59" s="8">
        <v>1981</v>
      </c>
      <c r="D59" s="8">
        <v>2008</v>
      </c>
      <c r="E59" s="12" t="s">
        <v>23</v>
      </c>
      <c r="F59" s="8">
        <v>5</v>
      </c>
      <c r="G59" s="8">
        <v>3</v>
      </c>
      <c r="H59" s="16">
        <v>2321.4</v>
      </c>
      <c r="I59" s="16">
        <v>2092.1</v>
      </c>
      <c r="J59" s="16">
        <v>2092.1</v>
      </c>
      <c r="K59" s="45">
        <v>94</v>
      </c>
      <c r="L59" s="15">
        <f t="shared" si="35"/>
        <v>754687.14000000013</v>
      </c>
      <c r="M59" s="17"/>
      <c r="N59" s="17"/>
      <c r="O59" s="17"/>
      <c r="P59" s="15">
        <f>'Форма 2'!C59-O59</f>
        <v>754687.14000000013</v>
      </c>
      <c r="Q59" s="16">
        <f t="shared" si="36"/>
        <v>360.73186750155355</v>
      </c>
      <c r="R59" s="16">
        <f t="shared" si="37"/>
        <v>360.73186750155355</v>
      </c>
      <c r="S59" s="9" t="s">
        <v>28</v>
      </c>
      <c r="T59" s="30" t="s">
        <v>26</v>
      </c>
    </row>
    <row r="60" spans="1:20">
      <c r="A60" s="28">
        <f t="shared" si="34"/>
        <v>19</v>
      </c>
      <c r="B60" s="9" t="s">
        <v>80</v>
      </c>
      <c r="C60" s="8">
        <v>1954</v>
      </c>
      <c r="D60" s="8">
        <v>2016</v>
      </c>
      <c r="E60" s="12" t="s">
        <v>54</v>
      </c>
      <c r="F60" s="8">
        <v>2</v>
      </c>
      <c r="G60" s="8">
        <v>1</v>
      </c>
      <c r="H60" s="16">
        <v>385.5</v>
      </c>
      <c r="I60" s="16">
        <v>351.5</v>
      </c>
      <c r="J60" s="16">
        <v>351.5</v>
      </c>
      <c r="K60" s="45">
        <v>8</v>
      </c>
      <c r="L60" s="15">
        <f t="shared" si="35"/>
        <v>2739127.8450000002</v>
      </c>
      <c r="M60" s="17"/>
      <c r="N60" s="17"/>
      <c r="O60" s="17"/>
      <c r="P60" s="15">
        <f>'Форма 2'!C60-O60</f>
        <v>2739127.8450000002</v>
      </c>
      <c r="Q60" s="16">
        <f t="shared" si="36"/>
        <v>7792.6823470839263</v>
      </c>
      <c r="R60" s="16">
        <f t="shared" si="37"/>
        <v>7792.6823470839263</v>
      </c>
      <c r="S60" s="9" t="s">
        <v>28</v>
      </c>
      <c r="T60" s="30" t="s">
        <v>26</v>
      </c>
    </row>
    <row r="61" spans="1:20">
      <c r="A61" s="28">
        <f t="shared" si="34"/>
        <v>20</v>
      </c>
      <c r="B61" s="9" t="s">
        <v>208</v>
      </c>
      <c r="C61" s="8">
        <v>1953</v>
      </c>
      <c r="D61" s="8"/>
      <c r="E61" s="12" t="s">
        <v>37</v>
      </c>
      <c r="F61" s="8">
        <v>2</v>
      </c>
      <c r="G61" s="8">
        <v>2</v>
      </c>
      <c r="H61" s="16">
        <v>737</v>
      </c>
      <c r="I61" s="16">
        <v>656.8</v>
      </c>
      <c r="J61" s="16">
        <v>498.1</v>
      </c>
      <c r="K61" s="45">
        <v>23</v>
      </c>
      <c r="L61" s="15">
        <f t="shared" si="35"/>
        <v>7258418.2000000011</v>
      </c>
      <c r="M61" s="17"/>
      <c r="N61" s="17"/>
      <c r="O61" s="17"/>
      <c r="P61" s="15">
        <f>'Форма 2'!C61-O61</f>
        <v>7258418.2000000011</v>
      </c>
      <c r="Q61" s="16">
        <f t="shared" si="36"/>
        <v>11051.184835566384</v>
      </c>
      <c r="R61" s="16">
        <f t="shared" si="37"/>
        <v>11051.184835566384</v>
      </c>
      <c r="S61" s="9" t="s">
        <v>28</v>
      </c>
      <c r="T61" s="30" t="s">
        <v>26</v>
      </c>
    </row>
    <row r="62" spans="1:20">
      <c r="A62" s="28">
        <f t="shared" si="34"/>
        <v>21</v>
      </c>
      <c r="B62" s="9" t="s">
        <v>202</v>
      </c>
      <c r="C62" s="8">
        <v>1954</v>
      </c>
      <c r="D62" s="8">
        <v>2017</v>
      </c>
      <c r="E62" s="12" t="s">
        <v>37</v>
      </c>
      <c r="F62" s="8">
        <v>2</v>
      </c>
      <c r="G62" s="8">
        <v>1</v>
      </c>
      <c r="H62" s="16">
        <v>446.7</v>
      </c>
      <c r="I62" s="16">
        <v>412.3</v>
      </c>
      <c r="J62" s="16">
        <v>240.7</v>
      </c>
      <c r="K62" s="45">
        <v>10</v>
      </c>
      <c r="L62" s="15">
        <f t="shared" si="35"/>
        <v>3173977.713</v>
      </c>
      <c r="M62" s="17"/>
      <c r="N62" s="17"/>
      <c r="O62" s="17"/>
      <c r="P62" s="15">
        <f>'Форма 2'!C62-O62</f>
        <v>3173977.713</v>
      </c>
      <c r="Q62" s="16">
        <f t="shared" si="36"/>
        <v>7698.2238976473436</v>
      </c>
      <c r="R62" s="16">
        <f t="shared" si="37"/>
        <v>7698.2238976473436</v>
      </c>
      <c r="S62" s="9" t="s">
        <v>28</v>
      </c>
      <c r="T62" s="30" t="s">
        <v>26</v>
      </c>
    </row>
    <row r="63" spans="1:20">
      <c r="A63" s="28">
        <f t="shared" si="34"/>
        <v>22</v>
      </c>
      <c r="B63" s="9" t="s">
        <v>203</v>
      </c>
      <c r="C63" s="8">
        <v>1951</v>
      </c>
      <c r="D63" s="8">
        <v>2017</v>
      </c>
      <c r="E63" s="12" t="s">
        <v>37</v>
      </c>
      <c r="F63" s="8">
        <v>2</v>
      </c>
      <c r="G63" s="8">
        <v>1</v>
      </c>
      <c r="H63" s="16">
        <v>432.1</v>
      </c>
      <c r="I63" s="16">
        <v>394.1</v>
      </c>
      <c r="J63" s="16">
        <v>346.9</v>
      </c>
      <c r="K63" s="45">
        <v>5</v>
      </c>
      <c r="L63" s="15">
        <f t="shared" si="35"/>
        <v>3070239.0190000003</v>
      </c>
      <c r="M63" s="17"/>
      <c r="N63" s="17"/>
      <c r="O63" s="17"/>
      <c r="P63" s="15">
        <f>'Форма 2'!C63-O63</f>
        <v>3070239.0190000003</v>
      </c>
      <c r="Q63" s="16">
        <f t="shared" si="36"/>
        <v>7790.5075336209084</v>
      </c>
      <c r="R63" s="16">
        <f t="shared" si="37"/>
        <v>7790.5075336209084</v>
      </c>
      <c r="S63" s="9" t="s">
        <v>28</v>
      </c>
      <c r="T63" s="30" t="s">
        <v>26</v>
      </c>
    </row>
    <row r="64" spans="1:20">
      <c r="A64" s="28">
        <f t="shared" si="34"/>
        <v>23</v>
      </c>
      <c r="B64" s="9" t="s">
        <v>219</v>
      </c>
      <c r="C64" s="8">
        <v>1953</v>
      </c>
      <c r="D64" s="8">
        <v>2009</v>
      </c>
      <c r="E64" s="12" t="s">
        <v>37</v>
      </c>
      <c r="F64" s="8">
        <v>2</v>
      </c>
      <c r="G64" s="8">
        <v>2</v>
      </c>
      <c r="H64" s="16">
        <v>835.4</v>
      </c>
      <c r="I64" s="16">
        <v>764.2</v>
      </c>
      <c r="J64" s="16">
        <v>583.79999999999995</v>
      </c>
      <c r="K64" s="45">
        <v>27</v>
      </c>
      <c r="L64" s="15">
        <f t="shared" si="35"/>
        <v>2291677.6340000001</v>
      </c>
      <c r="M64" s="17"/>
      <c r="N64" s="17"/>
      <c r="O64" s="17"/>
      <c r="P64" s="15">
        <f>'Форма 2'!C64-O64</f>
        <v>2291677.6340000001</v>
      </c>
      <c r="Q64" s="16">
        <f t="shared" si="36"/>
        <v>2998.7930306202566</v>
      </c>
      <c r="R64" s="16">
        <f t="shared" si="37"/>
        <v>2998.7930306202566</v>
      </c>
      <c r="S64" s="9" t="s">
        <v>28</v>
      </c>
      <c r="T64" s="30" t="s">
        <v>26</v>
      </c>
    </row>
    <row r="65" spans="1:20">
      <c r="A65" s="28">
        <f t="shared" si="34"/>
        <v>24</v>
      </c>
      <c r="B65" s="9" t="s">
        <v>204</v>
      </c>
      <c r="C65" s="8">
        <v>1951</v>
      </c>
      <c r="D65" s="8">
        <v>2017</v>
      </c>
      <c r="E65" s="12" t="s">
        <v>37</v>
      </c>
      <c r="F65" s="8">
        <v>2</v>
      </c>
      <c r="G65" s="8">
        <v>2</v>
      </c>
      <c r="H65" s="16">
        <v>802.6</v>
      </c>
      <c r="I65" s="16">
        <v>729</v>
      </c>
      <c r="J65" s="16">
        <v>587.4</v>
      </c>
      <c r="K65" s="45">
        <v>26</v>
      </c>
      <c r="L65" s="15">
        <f t="shared" si="35"/>
        <v>5702786.0140000004</v>
      </c>
      <c r="M65" s="17"/>
      <c r="N65" s="17"/>
      <c r="O65" s="17"/>
      <c r="P65" s="15">
        <f>'Форма 2'!C65-O65</f>
        <v>5702786.0140000004</v>
      </c>
      <c r="Q65" s="16">
        <f t="shared" si="36"/>
        <v>7822.7517338820307</v>
      </c>
      <c r="R65" s="16">
        <f t="shared" si="37"/>
        <v>7822.7517338820307</v>
      </c>
      <c r="S65" s="9" t="s">
        <v>28</v>
      </c>
      <c r="T65" s="30" t="s">
        <v>26</v>
      </c>
    </row>
    <row r="66" spans="1:20">
      <c r="A66" s="28">
        <f t="shared" si="34"/>
        <v>25</v>
      </c>
      <c r="B66" s="9" t="s">
        <v>205</v>
      </c>
      <c r="C66" s="8">
        <v>1951</v>
      </c>
      <c r="D66" s="8">
        <v>2017</v>
      </c>
      <c r="E66" s="12" t="s">
        <v>37</v>
      </c>
      <c r="F66" s="8">
        <v>2</v>
      </c>
      <c r="G66" s="8">
        <v>1</v>
      </c>
      <c r="H66" s="16">
        <v>437.1</v>
      </c>
      <c r="I66" s="16">
        <v>399.9</v>
      </c>
      <c r="J66" s="16">
        <v>351.5</v>
      </c>
      <c r="K66" s="45">
        <v>11</v>
      </c>
      <c r="L66" s="15">
        <f t="shared" si="35"/>
        <v>3105765.9690000005</v>
      </c>
      <c r="M66" s="17"/>
      <c r="N66" s="17"/>
      <c r="O66" s="17"/>
      <c r="P66" s="15">
        <f>'Форма 2'!C66-O66</f>
        <v>3105765.9690000005</v>
      </c>
      <c r="Q66" s="16">
        <f t="shared" si="36"/>
        <v>7766.3565116279087</v>
      </c>
      <c r="R66" s="16">
        <f t="shared" si="37"/>
        <v>7766.3565116279087</v>
      </c>
      <c r="S66" s="9" t="s">
        <v>28</v>
      </c>
      <c r="T66" s="30" t="s">
        <v>26</v>
      </c>
    </row>
    <row r="67" spans="1:20">
      <c r="A67" s="28">
        <f t="shared" si="34"/>
        <v>26</v>
      </c>
      <c r="B67" s="9" t="s">
        <v>81</v>
      </c>
      <c r="C67" s="8">
        <v>1958</v>
      </c>
      <c r="D67" s="8"/>
      <c r="E67" s="12" t="s">
        <v>54</v>
      </c>
      <c r="F67" s="8">
        <v>2</v>
      </c>
      <c r="G67" s="8">
        <v>2</v>
      </c>
      <c r="H67" s="16">
        <v>724.7</v>
      </c>
      <c r="I67" s="16">
        <v>643.4</v>
      </c>
      <c r="J67" s="16">
        <v>643.4</v>
      </c>
      <c r="K67" s="45">
        <v>22</v>
      </c>
      <c r="L67" s="15">
        <f t="shared" si="35"/>
        <v>7137280.4200000009</v>
      </c>
      <c r="M67" s="17"/>
      <c r="N67" s="17"/>
      <c r="O67" s="17"/>
      <c r="P67" s="15">
        <f>'Форма 2'!C67-O67</f>
        <v>7137280.4200000009</v>
      </c>
      <c r="Q67" s="16">
        <f t="shared" si="36"/>
        <v>11093.06872862916</v>
      </c>
      <c r="R67" s="16">
        <f t="shared" si="37"/>
        <v>11093.06872862916</v>
      </c>
      <c r="S67" s="9" t="s">
        <v>28</v>
      </c>
      <c r="T67" s="30" t="s">
        <v>26</v>
      </c>
    </row>
    <row r="68" spans="1:20">
      <c r="A68" s="28">
        <f t="shared" si="34"/>
        <v>27</v>
      </c>
      <c r="B68" s="9" t="s">
        <v>82</v>
      </c>
      <c r="C68" s="8">
        <v>1952</v>
      </c>
      <c r="D68" s="8"/>
      <c r="E68" s="12" t="s">
        <v>54</v>
      </c>
      <c r="F68" s="8">
        <v>2</v>
      </c>
      <c r="G68" s="8">
        <v>2</v>
      </c>
      <c r="H68" s="16">
        <v>985.4</v>
      </c>
      <c r="I68" s="16">
        <v>898.4</v>
      </c>
      <c r="J68" s="16">
        <v>898.4</v>
      </c>
      <c r="K68" s="45">
        <v>36</v>
      </c>
      <c r="L68" s="15">
        <f t="shared" si="35"/>
        <v>9704810.4399999995</v>
      </c>
      <c r="M68" s="17"/>
      <c r="N68" s="17"/>
      <c r="O68" s="17"/>
      <c r="P68" s="15">
        <f>'Форма 2'!C68-O68</f>
        <v>9704810.4399999995</v>
      </c>
      <c r="Q68" s="16">
        <f t="shared" si="36"/>
        <v>10802.326847729297</v>
      </c>
      <c r="R68" s="16">
        <f t="shared" si="37"/>
        <v>10802.326847729297</v>
      </c>
      <c r="S68" s="9" t="s">
        <v>28</v>
      </c>
      <c r="T68" s="30" t="s">
        <v>26</v>
      </c>
    </row>
    <row r="69" spans="1:20">
      <c r="A69" s="28">
        <f t="shared" si="34"/>
        <v>28</v>
      </c>
      <c r="B69" s="9" t="s">
        <v>84</v>
      </c>
      <c r="C69" s="8">
        <v>1953</v>
      </c>
      <c r="D69" s="8"/>
      <c r="E69" s="12" t="s">
        <v>54</v>
      </c>
      <c r="F69" s="8">
        <v>2</v>
      </c>
      <c r="G69" s="8">
        <v>2</v>
      </c>
      <c r="H69" s="16">
        <v>713.5</v>
      </c>
      <c r="I69" s="16">
        <v>646</v>
      </c>
      <c r="J69" s="16">
        <v>646</v>
      </c>
      <c r="K69" s="45">
        <v>23</v>
      </c>
      <c r="L69" s="15">
        <f t="shared" si="35"/>
        <v>7026976.1000000006</v>
      </c>
      <c r="M69" s="17"/>
      <c r="N69" s="17"/>
      <c r="O69" s="17"/>
      <c r="P69" s="15">
        <f>'Форма 2'!C69-O69</f>
        <v>7026976.1000000006</v>
      </c>
      <c r="Q69" s="16">
        <f t="shared" si="36"/>
        <v>10877.67198142415</v>
      </c>
      <c r="R69" s="16">
        <f t="shared" si="37"/>
        <v>10877.67198142415</v>
      </c>
      <c r="S69" s="9" t="s">
        <v>28</v>
      </c>
      <c r="T69" s="30" t="s">
        <v>26</v>
      </c>
    </row>
    <row r="70" spans="1:20">
      <c r="A70" s="28">
        <f t="shared" si="34"/>
        <v>29</v>
      </c>
      <c r="B70" s="9" t="s">
        <v>209</v>
      </c>
      <c r="C70" s="8">
        <v>1959</v>
      </c>
      <c r="D70" s="8"/>
      <c r="E70" s="12" t="s">
        <v>37</v>
      </c>
      <c r="F70" s="8">
        <v>4</v>
      </c>
      <c r="G70" s="8">
        <v>4</v>
      </c>
      <c r="H70" s="16">
        <v>1367.7</v>
      </c>
      <c r="I70" s="16">
        <v>1229.0999999999999</v>
      </c>
      <c r="J70" s="16">
        <v>1229.0999999999999</v>
      </c>
      <c r="K70" s="45">
        <v>50</v>
      </c>
      <c r="L70" s="15">
        <f t="shared" si="35"/>
        <v>2320973.2230000002</v>
      </c>
      <c r="M70" s="17"/>
      <c r="N70" s="17"/>
      <c r="O70" s="17"/>
      <c r="P70" s="15">
        <f>'Форма 2'!C70-O70</f>
        <v>2320973.2230000002</v>
      </c>
      <c r="Q70" s="16">
        <f t="shared" si="36"/>
        <v>1888.3518208445207</v>
      </c>
      <c r="R70" s="16">
        <f t="shared" si="37"/>
        <v>1888.3518208445207</v>
      </c>
      <c r="S70" s="9" t="s">
        <v>28</v>
      </c>
      <c r="T70" s="30" t="s">
        <v>26</v>
      </c>
    </row>
    <row r="71" spans="1:20">
      <c r="A71" s="28">
        <f t="shared" si="34"/>
        <v>30</v>
      </c>
      <c r="B71" s="9" t="s">
        <v>212</v>
      </c>
      <c r="C71" s="8">
        <v>1954</v>
      </c>
      <c r="D71" s="8"/>
      <c r="E71" s="12" t="s">
        <v>37</v>
      </c>
      <c r="F71" s="8">
        <v>2</v>
      </c>
      <c r="G71" s="8">
        <v>2</v>
      </c>
      <c r="H71" s="16">
        <v>839.4</v>
      </c>
      <c r="I71" s="16">
        <v>753.4</v>
      </c>
      <c r="J71" s="16">
        <v>753.4</v>
      </c>
      <c r="K71" s="45">
        <v>40</v>
      </c>
      <c r="L71" s="15">
        <f t="shared" si="35"/>
        <v>8266914.8399999999</v>
      </c>
      <c r="M71" s="17"/>
      <c r="N71" s="17"/>
      <c r="O71" s="17"/>
      <c r="P71" s="15">
        <f>'Форма 2'!C71-O71</f>
        <v>8266914.8399999999</v>
      </c>
      <c r="Q71" s="16">
        <f t="shared" si="36"/>
        <v>10972.809715954341</v>
      </c>
      <c r="R71" s="16">
        <f t="shared" si="37"/>
        <v>10972.809715954341</v>
      </c>
      <c r="S71" s="9" t="s">
        <v>28</v>
      </c>
      <c r="T71" s="30" t="s">
        <v>26</v>
      </c>
    </row>
    <row r="72" spans="1:20">
      <c r="A72" s="28">
        <f t="shared" si="34"/>
        <v>31</v>
      </c>
      <c r="B72" s="9" t="s">
        <v>213</v>
      </c>
      <c r="C72" s="8">
        <v>1954</v>
      </c>
      <c r="D72" s="8"/>
      <c r="E72" s="12" t="s">
        <v>37</v>
      </c>
      <c r="F72" s="8">
        <v>2</v>
      </c>
      <c r="G72" s="8">
        <v>2</v>
      </c>
      <c r="H72" s="16">
        <v>850.3</v>
      </c>
      <c r="I72" s="16">
        <v>814.4</v>
      </c>
      <c r="J72" s="16">
        <v>814.4</v>
      </c>
      <c r="K72" s="45">
        <v>40</v>
      </c>
      <c r="L72" s="15">
        <f t="shared" si="35"/>
        <v>2332551.463</v>
      </c>
      <c r="M72" s="17"/>
      <c r="N72" s="17"/>
      <c r="O72" s="17"/>
      <c r="P72" s="15">
        <f>'Форма 2'!C72-O72</f>
        <v>2332551.463</v>
      </c>
      <c r="Q72" s="16">
        <f t="shared" si="36"/>
        <v>2864.1349005402753</v>
      </c>
      <c r="R72" s="16">
        <f t="shared" si="37"/>
        <v>2864.1349005402753</v>
      </c>
      <c r="S72" s="9" t="s">
        <v>28</v>
      </c>
      <c r="T72" s="30" t="s">
        <v>26</v>
      </c>
    </row>
    <row r="73" spans="1:20">
      <c r="A73" s="28">
        <f t="shared" si="34"/>
        <v>32</v>
      </c>
      <c r="B73" s="9" t="s">
        <v>210</v>
      </c>
      <c r="C73" s="8">
        <v>1952</v>
      </c>
      <c r="D73" s="8"/>
      <c r="E73" s="12" t="s">
        <v>37</v>
      </c>
      <c r="F73" s="8">
        <v>2</v>
      </c>
      <c r="G73" s="8">
        <v>2</v>
      </c>
      <c r="H73" s="16">
        <v>913.9</v>
      </c>
      <c r="I73" s="16">
        <v>905.9</v>
      </c>
      <c r="J73" s="16">
        <v>905.9</v>
      </c>
      <c r="K73" s="45">
        <v>55</v>
      </c>
      <c r="L73" s="15">
        <f t="shared" si="35"/>
        <v>9000635.5399999991</v>
      </c>
      <c r="M73" s="17"/>
      <c r="N73" s="17"/>
      <c r="O73" s="17"/>
      <c r="P73" s="15">
        <f>'Форма 2'!C73-O73</f>
        <v>9000635.5399999991</v>
      </c>
      <c r="Q73" s="16">
        <f t="shared" si="36"/>
        <v>9935.5729550723026</v>
      </c>
      <c r="R73" s="16">
        <f t="shared" si="37"/>
        <v>9935.5729550723026</v>
      </c>
      <c r="S73" s="9" t="s">
        <v>28</v>
      </c>
      <c r="T73" s="30" t="s">
        <v>26</v>
      </c>
    </row>
    <row r="74" spans="1:20">
      <c r="A74" s="28">
        <f t="shared" si="34"/>
        <v>33</v>
      </c>
      <c r="B74" s="9" t="s">
        <v>206</v>
      </c>
      <c r="C74" s="8">
        <v>1951</v>
      </c>
      <c r="D74" s="8"/>
      <c r="E74" s="12" t="s">
        <v>37</v>
      </c>
      <c r="F74" s="8">
        <v>2</v>
      </c>
      <c r="G74" s="8">
        <v>2</v>
      </c>
      <c r="H74" s="16">
        <v>798.6</v>
      </c>
      <c r="I74" s="16">
        <v>727.3</v>
      </c>
      <c r="J74" s="16">
        <v>727.3</v>
      </c>
      <c r="K74" s="45">
        <v>23</v>
      </c>
      <c r="L74" s="15">
        <f t="shared" si="35"/>
        <v>2190727.5060000001</v>
      </c>
      <c r="M74" s="17"/>
      <c r="N74" s="17"/>
      <c r="O74" s="17"/>
      <c r="P74" s="15">
        <f>'Форма 2'!C74-O74</f>
        <v>2190727.5060000001</v>
      </c>
      <c r="Q74" s="16">
        <f t="shared" si="36"/>
        <v>3012.1373655987904</v>
      </c>
      <c r="R74" s="16">
        <f t="shared" si="37"/>
        <v>3012.1373655987904</v>
      </c>
      <c r="S74" s="9" t="s">
        <v>28</v>
      </c>
      <c r="T74" s="30" t="s">
        <v>26</v>
      </c>
    </row>
    <row r="75" spans="1:20">
      <c r="A75" s="28">
        <f t="shared" si="34"/>
        <v>34</v>
      </c>
      <c r="B75" s="9" t="s">
        <v>87</v>
      </c>
      <c r="C75" s="8">
        <v>1955</v>
      </c>
      <c r="D75" s="8">
        <v>2019</v>
      </c>
      <c r="E75" s="12" t="s">
        <v>40</v>
      </c>
      <c r="F75" s="8">
        <v>4</v>
      </c>
      <c r="G75" s="8">
        <v>2</v>
      </c>
      <c r="H75" s="16">
        <v>2076.6999999999998</v>
      </c>
      <c r="I75" s="16">
        <v>1906.3</v>
      </c>
      <c r="J75" s="16">
        <v>1718.1</v>
      </c>
      <c r="K75" s="45">
        <v>56</v>
      </c>
      <c r="L75" s="15">
        <f t="shared" si="35"/>
        <v>5788614.3469999991</v>
      </c>
      <c r="M75" s="17"/>
      <c r="N75" s="17"/>
      <c r="O75" s="17"/>
      <c r="P75" s="15">
        <f>'Форма 2'!C75-O75</f>
        <v>5788614.3469999991</v>
      </c>
      <c r="Q75" s="16">
        <f t="shared" si="36"/>
        <v>3036.5705014950422</v>
      </c>
      <c r="R75" s="16">
        <f t="shared" si="37"/>
        <v>3036.5705014950422</v>
      </c>
      <c r="S75" s="9" t="s">
        <v>28</v>
      </c>
      <c r="T75" s="30" t="s">
        <v>26</v>
      </c>
    </row>
    <row r="76" spans="1:20">
      <c r="A76" s="28">
        <f t="shared" si="34"/>
        <v>35</v>
      </c>
      <c r="B76" s="9" t="s">
        <v>214</v>
      </c>
      <c r="C76" s="8">
        <v>1957</v>
      </c>
      <c r="D76" s="8">
        <v>2009</v>
      </c>
      <c r="E76" s="12" t="s">
        <v>215</v>
      </c>
      <c r="F76" s="8">
        <v>3</v>
      </c>
      <c r="G76" s="8">
        <v>1</v>
      </c>
      <c r="H76" s="16">
        <v>681.4</v>
      </c>
      <c r="I76" s="16">
        <v>609.70000000000005</v>
      </c>
      <c r="J76" s="16">
        <v>609.70000000000005</v>
      </c>
      <c r="K76" s="45">
        <v>19</v>
      </c>
      <c r="L76" s="15">
        <f t="shared" si="35"/>
        <v>6710836.04</v>
      </c>
      <c r="M76" s="17"/>
      <c r="N76" s="17"/>
      <c r="O76" s="17"/>
      <c r="P76" s="15">
        <f>'Форма 2'!C76-O76</f>
        <v>6710836.04</v>
      </c>
      <c r="Q76" s="16">
        <f t="shared" si="36"/>
        <v>11006.783729703131</v>
      </c>
      <c r="R76" s="16">
        <f t="shared" si="37"/>
        <v>11006.783729703131</v>
      </c>
      <c r="S76" s="9" t="s">
        <v>28</v>
      </c>
      <c r="T76" s="30" t="s">
        <v>26</v>
      </c>
    </row>
    <row r="77" spans="1:20">
      <c r="A77" s="28">
        <f t="shared" si="34"/>
        <v>36</v>
      </c>
      <c r="B77" s="9" t="s">
        <v>216</v>
      </c>
      <c r="C77" s="8">
        <v>1958</v>
      </c>
      <c r="D77" s="8">
        <v>2009</v>
      </c>
      <c r="E77" s="12" t="s">
        <v>215</v>
      </c>
      <c r="F77" s="8">
        <v>3</v>
      </c>
      <c r="G77" s="8">
        <v>1</v>
      </c>
      <c r="H77" s="16">
        <v>674.1</v>
      </c>
      <c r="I77" s="16">
        <v>602.9</v>
      </c>
      <c r="J77" s="16">
        <v>518.79999999999995</v>
      </c>
      <c r="K77" s="45">
        <v>23</v>
      </c>
      <c r="L77" s="15">
        <f t="shared" si="35"/>
        <v>1849197.861</v>
      </c>
      <c r="M77" s="17"/>
      <c r="N77" s="17"/>
      <c r="O77" s="17"/>
      <c r="P77" s="15">
        <f>'Форма 2'!C77-O77</f>
        <v>1849197.861</v>
      </c>
      <c r="Q77" s="16">
        <f t="shared" si="36"/>
        <v>3067.1717714380497</v>
      </c>
      <c r="R77" s="16">
        <f t="shared" si="37"/>
        <v>3067.1717714380497</v>
      </c>
      <c r="S77" s="9" t="s">
        <v>28</v>
      </c>
      <c r="T77" s="30" t="s">
        <v>26</v>
      </c>
    </row>
    <row r="78" spans="1:20">
      <c r="A78" s="28">
        <f t="shared" si="34"/>
        <v>37</v>
      </c>
      <c r="B78" s="9" t="s">
        <v>207</v>
      </c>
      <c r="C78" s="8">
        <v>1950</v>
      </c>
      <c r="D78" s="8"/>
      <c r="E78" s="12" t="s">
        <v>37</v>
      </c>
      <c r="F78" s="8">
        <v>2</v>
      </c>
      <c r="G78" s="8">
        <v>2</v>
      </c>
      <c r="H78" s="16">
        <v>822.9</v>
      </c>
      <c r="I78" s="16">
        <v>746.6</v>
      </c>
      <c r="J78" s="16">
        <v>746.6</v>
      </c>
      <c r="K78" s="45">
        <v>27</v>
      </c>
      <c r="L78" s="15">
        <f t="shared" si="35"/>
        <v>5847025.4309999999</v>
      </c>
      <c r="M78" s="17"/>
      <c r="N78" s="17"/>
      <c r="O78" s="17"/>
      <c r="P78" s="15">
        <f>'Форма 2'!C78-O78</f>
        <v>5847025.4309999999</v>
      </c>
      <c r="Q78" s="16">
        <f t="shared" si="36"/>
        <v>7831.536875167425</v>
      </c>
      <c r="R78" s="16">
        <f t="shared" si="37"/>
        <v>7831.536875167425</v>
      </c>
      <c r="S78" s="9" t="s">
        <v>28</v>
      </c>
      <c r="T78" s="30" t="s">
        <v>26</v>
      </c>
    </row>
    <row r="79" spans="1:20">
      <c r="A79" s="28">
        <f t="shared" si="34"/>
        <v>38</v>
      </c>
      <c r="B79" s="9" t="s">
        <v>89</v>
      </c>
      <c r="C79" s="8">
        <v>1955</v>
      </c>
      <c r="D79" s="8">
        <v>2019</v>
      </c>
      <c r="E79" s="12" t="s">
        <v>39</v>
      </c>
      <c r="F79" s="8">
        <v>4</v>
      </c>
      <c r="G79" s="8">
        <v>3</v>
      </c>
      <c r="H79" s="16">
        <v>2662.1</v>
      </c>
      <c r="I79" s="16">
        <v>2423</v>
      </c>
      <c r="J79" s="16">
        <v>1927.6</v>
      </c>
      <c r="K79" s="45">
        <v>80</v>
      </c>
      <c r="L79" s="15">
        <f t="shared" si="35"/>
        <v>7420364.1609999985</v>
      </c>
      <c r="M79" s="17"/>
      <c r="N79" s="17"/>
      <c r="O79" s="17"/>
      <c r="P79" s="15">
        <f>'Форма 2'!C79-O79</f>
        <v>7420364.1609999985</v>
      </c>
      <c r="Q79" s="16">
        <f t="shared" si="36"/>
        <v>3062.4697321502263</v>
      </c>
      <c r="R79" s="16">
        <f t="shared" si="37"/>
        <v>3062.4697321502263</v>
      </c>
      <c r="S79" s="9" t="s">
        <v>28</v>
      </c>
      <c r="T79" s="30" t="s">
        <v>26</v>
      </c>
    </row>
    <row r="80" spans="1:20">
      <c r="A80" s="28">
        <f t="shared" si="34"/>
        <v>39</v>
      </c>
      <c r="B80" s="9" t="s">
        <v>211</v>
      </c>
      <c r="C80" s="8">
        <v>1951</v>
      </c>
      <c r="D80" s="8"/>
      <c r="E80" s="12" t="s">
        <v>37</v>
      </c>
      <c r="F80" s="8">
        <v>2</v>
      </c>
      <c r="G80" s="8">
        <v>2</v>
      </c>
      <c r="H80" s="16">
        <v>825.4</v>
      </c>
      <c r="I80" s="16">
        <v>742</v>
      </c>
      <c r="J80" s="16">
        <v>655.1</v>
      </c>
      <c r="K80" s="45">
        <v>24</v>
      </c>
      <c r="L80" s="15">
        <f t="shared" si="35"/>
        <v>8129034.4400000004</v>
      </c>
      <c r="M80" s="17"/>
      <c r="N80" s="17"/>
      <c r="O80" s="17"/>
      <c r="P80" s="15">
        <f>'Форма 2'!C80-O80</f>
        <v>8129034.4400000004</v>
      </c>
      <c r="Q80" s="16">
        <f t="shared" si="36"/>
        <v>10955.572021563343</v>
      </c>
      <c r="R80" s="16">
        <f t="shared" si="37"/>
        <v>10955.572021563343</v>
      </c>
      <c r="S80" s="9" t="s">
        <v>28</v>
      </c>
      <c r="T80" s="30" t="s">
        <v>26</v>
      </c>
    </row>
    <row r="81" spans="1:20">
      <c r="A81" s="28">
        <f t="shared" si="34"/>
        <v>40</v>
      </c>
      <c r="B81" s="9" t="s">
        <v>91</v>
      </c>
      <c r="C81" s="8">
        <v>1998</v>
      </c>
      <c r="D81" s="8"/>
      <c r="E81" s="12" t="s">
        <v>39</v>
      </c>
      <c r="F81" s="8">
        <v>5</v>
      </c>
      <c r="G81" s="8">
        <v>7</v>
      </c>
      <c r="H81" s="16">
        <v>8415.5</v>
      </c>
      <c r="I81" s="16">
        <v>7809.8</v>
      </c>
      <c r="J81" s="16">
        <v>6119.5</v>
      </c>
      <c r="K81" s="45">
        <v>186</v>
      </c>
      <c r="L81" s="15">
        <f t="shared" si="35"/>
        <v>11739706.654999999</v>
      </c>
      <c r="M81" s="17"/>
      <c r="N81" s="17"/>
      <c r="O81" s="17"/>
      <c r="P81" s="15">
        <f>'Форма 2'!C81-O81</f>
        <v>11739706.654999999</v>
      </c>
      <c r="Q81" s="16">
        <f t="shared" si="36"/>
        <v>1503.2019584368356</v>
      </c>
      <c r="R81" s="16">
        <f t="shared" si="37"/>
        <v>1503.2019584368356</v>
      </c>
      <c r="S81" s="9" t="s">
        <v>28</v>
      </c>
      <c r="T81" s="30" t="s">
        <v>26</v>
      </c>
    </row>
    <row r="82" spans="1:20">
      <c r="A82" s="28">
        <f t="shared" si="34"/>
        <v>41</v>
      </c>
      <c r="B82" s="9" t="s">
        <v>92</v>
      </c>
      <c r="C82" s="8">
        <v>1985</v>
      </c>
      <c r="D82" s="8"/>
      <c r="E82" s="12" t="s">
        <v>34</v>
      </c>
      <c r="F82" s="8">
        <v>4</v>
      </c>
      <c r="G82" s="8">
        <v>1</v>
      </c>
      <c r="H82" s="16">
        <v>1286.4000000000001</v>
      </c>
      <c r="I82" s="16">
        <v>1232.4000000000001</v>
      </c>
      <c r="J82" s="16">
        <v>1232.4000000000001</v>
      </c>
      <c r="K82" s="45">
        <v>43</v>
      </c>
      <c r="L82" s="15">
        <f t="shared" si="35"/>
        <v>4431673.7280000001</v>
      </c>
      <c r="M82" s="17"/>
      <c r="N82" s="17"/>
      <c r="O82" s="17"/>
      <c r="P82" s="15">
        <f>'Форма 2'!C82-O82</f>
        <v>4431673.7280000001</v>
      </c>
      <c r="Q82" s="16">
        <f t="shared" si="36"/>
        <v>3595.9702434274586</v>
      </c>
      <c r="R82" s="16">
        <f t="shared" si="37"/>
        <v>3595.9702434274586</v>
      </c>
      <c r="S82" s="9" t="s">
        <v>28</v>
      </c>
      <c r="T82" s="30" t="s">
        <v>26</v>
      </c>
    </row>
    <row r="83" spans="1:20">
      <c r="A83" s="28">
        <f t="shared" si="34"/>
        <v>42</v>
      </c>
      <c r="B83" s="9" t="s">
        <v>95</v>
      </c>
      <c r="C83" s="8">
        <v>1993</v>
      </c>
      <c r="D83" s="8">
        <v>2019</v>
      </c>
      <c r="E83" s="12" t="s">
        <v>23</v>
      </c>
      <c r="F83" s="8">
        <v>4</v>
      </c>
      <c r="G83" s="8">
        <v>3</v>
      </c>
      <c r="H83" s="16">
        <v>2323.6</v>
      </c>
      <c r="I83" s="16">
        <v>2323.6</v>
      </c>
      <c r="J83" s="16">
        <v>2124.1</v>
      </c>
      <c r="K83" s="45">
        <v>90</v>
      </c>
      <c r="L83" s="15">
        <f t="shared" si="35"/>
        <v>755402.36</v>
      </c>
      <c r="M83" s="17"/>
      <c r="N83" s="17"/>
      <c r="O83" s="17"/>
      <c r="P83" s="15">
        <f>'Форма 2'!C83-O83</f>
        <v>755402.36</v>
      </c>
      <c r="Q83" s="16">
        <f t="shared" si="36"/>
        <v>325.10000000000002</v>
      </c>
      <c r="R83" s="16">
        <f t="shared" si="37"/>
        <v>325.10000000000002</v>
      </c>
      <c r="S83" s="9" t="s">
        <v>28</v>
      </c>
      <c r="T83" s="30" t="s">
        <v>27</v>
      </c>
    </row>
    <row r="84" spans="1:20">
      <c r="A84" s="28">
        <f t="shared" ref="A84:A118" si="38">A83+1</f>
        <v>43</v>
      </c>
      <c r="B84" s="9" t="s">
        <v>93</v>
      </c>
      <c r="C84" s="8">
        <v>1996</v>
      </c>
      <c r="D84" s="8">
        <v>2017</v>
      </c>
      <c r="E84" s="12" t="s">
        <v>23</v>
      </c>
      <c r="F84" s="8">
        <v>4</v>
      </c>
      <c r="G84" s="8">
        <v>3</v>
      </c>
      <c r="H84" s="16">
        <v>2354.8000000000002</v>
      </c>
      <c r="I84" s="16">
        <v>2354.8000000000002</v>
      </c>
      <c r="J84" s="16">
        <v>1301.4000000000001</v>
      </c>
      <c r="K84" s="45">
        <v>99</v>
      </c>
      <c r="L84" s="15">
        <f t="shared" si="35"/>
        <v>8112333.0960000008</v>
      </c>
      <c r="M84" s="17"/>
      <c r="N84" s="17"/>
      <c r="O84" s="17"/>
      <c r="P84" s="15">
        <f>'Форма 2'!C84-O84</f>
        <v>8112333.0960000008</v>
      </c>
      <c r="Q84" s="16">
        <f t="shared" si="36"/>
        <v>3445.02</v>
      </c>
      <c r="R84" s="16">
        <f t="shared" si="37"/>
        <v>3445.02</v>
      </c>
      <c r="S84" s="9" t="s">
        <v>28</v>
      </c>
      <c r="T84" s="30" t="s">
        <v>27</v>
      </c>
    </row>
    <row r="85" spans="1:20">
      <c r="A85" s="28">
        <f t="shared" si="38"/>
        <v>44</v>
      </c>
      <c r="B85" s="9" t="s">
        <v>96</v>
      </c>
      <c r="C85" s="8">
        <v>1989</v>
      </c>
      <c r="D85" s="8">
        <v>2019</v>
      </c>
      <c r="E85" s="12" t="s">
        <v>23</v>
      </c>
      <c r="F85" s="8">
        <v>4</v>
      </c>
      <c r="G85" s="8">
        <v>3</v>
      </c>
      <c r="H85" s="16">
        <v>3921.7</v>
      </c>
      <c r="I85" s="16">
        <v>3921.7</v>
      </c>
      <c r="J85" s="16">
        <v>2330.6999999999998</v>
      </c>
      <c r="K85" s="45">
        <v>119</v>
      </c>
      <c r="L85" s="15">
        <f t="shared" si="35"/>
        <v>4203278.0599999996</v>
      </c>
      <c r="M85" s="17"/>
      <c r="N85" s="17"/>
      <c r="O85" s="17"/>
      <c r="P85" s="15">
        <f>'Форма 2'!C85-O85</f>
        <v>4203278.0599999996</v>
      </c>
      <c r="Q85" s="16">
        <f t="shared" si="36"/>
        <v>1071.8</v>
      </c>
      <c r="R85" s="16">
        <f t="shared" si="37"/>
        <v>1071.8</v>
      </c>
      <c r="S85" s="9" t="s">
        <v>28</v>
      </c>
      <c r="T85" s="30" t="s">
        <v>27</v>
      </c>
    </row>
    <row r="86" spans="1:20">
      <c r="A86" s="28">
        <f t="shared" si="38"/>
        <v>45</v>
      </c>
      <c r="B86" s="9" t="s">
        <v>94</v>
      </c>
      <c r="C86" s="8">
        <v>1992</v>
      </c>
      <c r="D86" s="8"/>
      <c r="E86" s="12" t="s">
        <v>23</v>
      </c>
      <c r="F86" s="8">
        <v>4</v>
      </c>
      <c r="G86" s="8">
        <v>3</v>
      </c>
      <c r="H86" s="16">
        <v>3345.1</v>
      </c>
      <c r="I86" s="16">
        <v>2351.5</v>
      </c>
      <c r="J86" s="16">
        <v>2252.1999999999998</v>
      </c>
      <c r="K86" s="45">
        <v>113</v>
      </c>
      <c r="L86" s="15">
        <f t="shared" si="35"/>
        <v>11523936.401999999</v>
      </c>
      <c r="M86" s="17"/>
      <c r="N86" s="17"/>
      <c r="O86" s="17"/>
      <c r="P86" s="15">
        <f>'Форма 2'!C86-O86</f>
        <v>11523936.401999999</v>
      </c>
      <c r="Q86" s="16">
        <f t="shared" si="36"/>
        <v>4900.6746340633636</v>
      </c>
      <c r="R86" s="16">
        <f t="shared" si="37"/>
        <v>4900.6746340633636</v>
      </c>
      <c r="S86" s="9" t="s">
        <v>28</v>
      </c>
      <c r="T86" s="30" t="s">
        <v>26</v>
      </c>
    </row>
    <row r="87" spans="1:20">
      <c r="A87" s="28">
        <f t="shared" si="38"/>
        <v>46</v>
      </c>
      <c r="B87" s="9" t="s">
        <v>97</v>
      </c>
      <c r="C87" s="8">
        <v>1992</v>
      </c>
      <c r="D87" s="8"/>
      <c r="E87" s="12" t="s">
        <v>56</v>
      </c>
      <c r="F87" s="8">
        <v>5</v>
      </c>
      <c r="G87" s="8">
        <v>4</v>
      </c>
      <c r="H87" s="16">
        <v>2603.6</v>
      </c>
      <c r="I87" s="16">
        <v>2603.6</v>
      </c>
      <c r="J87" s="16">
        <v>1753.8</v>
      </c>
      <c r="K87" s="45">
        <v>160</v>
      </c>
      <c r="L87" s="15">
        <f t="shared" si="35"/>
        <v>4418283.1639999999</v>
      </c>
      <c r="M87" s="17"/>
      <c r="N87" s="17"/>
      <c r="O87" s="17"/>
      <c r="P87" s="15">
        <f>'Форма 2'!C87-O87</f>
        <v>4418283.1639999999</v>
      </c>
      <c r="Q87" s="16">
        <f t="shared" si="36"/>
        <v>1696.99</v>
      </c>
      <c r="R87" s="16">
        <f t="shared" si="37"/>
        <v>1696.99</v>
      </c>
      <c r="S87" s="9" t="s">
        <v>28</v>
      </c>
      <c r="T87" s="30" t="s">
        <v>26</v>
      </c>
    </row>
    <row r="88" spans="1:20">
      <c r="A88" s="28">
        <f t="shared" si="38"/>
        <v>47</v>
      </c>
      <c r="B88" s="9" t="s">
        <v>101</v>
      </c>
      <c r="C88" s="8">
        <v>1978</v>
      </c>
      <c r="D88" s="8"/>
      <c r="E88" s="12" t="s">
        <v>23</v>
      </c>
      <c r="F88" s="8">
        <v>5</v>
      </c>
      <c r="G88" s="8">
        <v>4</v>
      </c>
      <c r="H88" s="16">
        <v>3640.2</v>
      </c>
      <c r="I88" s="16">
        <v>3260.7</v>
      </c>
      <c r="J88" s="16">
        <v>3260.7</v>
      </c>
      <c r="K88" s="45">
        <v>148</v>
      </c>
      <c r="L88" s="15">
        <f t="shared" si="35"/>
        <v>12540561.804</v>
      </c>
      <c r="M88" s="17"/>
      <c r="N88" s="17"/>
      <c r="O88" s="17"/>
      <c r="P88" s="15">
        <f>'Форма 2'!C88-O88</f>
        <v>12540561.804</v>
      </c>
      <c r="Q88" s="16">
        <f t="shared" si="36"/>
        <v>3845.9722771184101</v>
      </c>
      <c r="R88" s="16">
        <f t="shared" si="37"/>
        <v>3845.9722771184101</v>
      </c>
      <c r="S88" s="9" t="s">
        <v>28</v>
      </c>
      <c r="T88" s="30" t="s">
        <v>26</v>
      </c>
    </row>
    <row r="89" spans="1:20">
      <c r="A89" s="28">
        <f t="shared" si="38"/>
        <v>48</v>
      </c>
      <c r="B89" s="9" t="s">
        <v>102</v>
      </c>
      <c r="C89" s="8">
        <v>1976</v>
      </c>
      <c r="D89" s="8"/>
      <c r="E89" s="12" t="s">
        <v>23</v>
      </c>
      <c r="F89" s="8">
        <v>5</v>
      </c>
      <c r="G89" s="8">
        <v>4</v>
      </c>
      <c r="H89" s="16">
        <v>6471</v>
      </c>
      <c r="I89" s="16">
        <v>3460.9</v>
      </c>
      <c r="J89" s="16">
        <v>3460.9</v>
      </c>
      <c r="K89" s="45">
        <v>151</v>
      </c>
      <c r="L89" s="15">
        <f t="shared" si="35"/>
        <v>9027109.7100000009</v>
      </c>
      <c r="M89" s="17"/>
      <c r="N89" s="17"/>
      <c r="O89" s="17"/>
      <c r="P89" s="15">
        <f>'Форма 2'!C89-O89</f>
        <v>9027109.7100000009</v>
      </c>
      <c r="Q89" s="16">
        <f t="shared" si="36"/>
        <v>2608.3127828021616</v>
      </c>
      <c r="R89" s="16">
        <f t="shared" si="37"/>
        <v>2608.3127828021616</v>
      </c>
      <c r="S89" s="9" t="s">
        <v>28</v>
      </c>
      <c r="T89" s="30" t="s">
        <v>26</v>
      </c>
    </row>
    <row r="90" spans="1:20">
      <c r="A90" s="28">
        <f t="shared" si="38"/>
        <v>49</v>
      </c>
      <c r="B90" s="9" t="s">
        <v>103</v>
      </c>
      <c r="C90" s="8">
        <v>1971</v>
      </c>
      <c r="D90" s="8">
        <v>2018</v>
      </c>
      <c r="E90" s="12" t="s">
        <v>34</v>
      </c>
      <c r="F90" s="8">
        <v>5</v>
      </c>
      <c r="G90" s="8">
        <v>4</v>
      </c>
      <c r="H90" s="16">
        <v>3964.7</v>
      </c>
      <c r="I90" s="16">
        <v>3649.3</v>
      </c>
      <c r="J90" s="16">
        <v>3231.6</v>
      </c>
      <c r="K90" s="45">
        <v>138</v>
      </c>
      <c r="L90" s="15">
        <f t="shared" si="35"/>
        <v>15733594.774</v>
      </c>
      <c r="M90" s="17"/>
      <c r="N90" s="17"/>
      <c r="O90" s="17"/>
      <c r="P90" s="15">
        <f>'Форма 2'!C90-O90</f>
        <v>15733594.774</v>
      </c>
      <c r="Q90" s="16">
        <f t="shared" si="36"/>
        <v>4311.4007546652783</v>
      </c>
      <c r="R90" s="16">
        <f t="shared" si="37"/>
        <v>4311.4007546652783</v>
      </c>
      <c r="S90" s="9" t="s">
        <v>28</v>
      </c>
      <c r="T90" s="30" t="s">
        <v>27</v>
      </c>
    </row>
    <row r="91" spans="1:20">
      <c r="A91" s="28">
        <f t="shared" si="38"/>
        <v>50</v>
      </c>
      <c r="B91" s="9" t="s">
        <v>104</v>
      </c>
      <c r="C91" s="8">
        <v>1974</v>
      </c>
      <c r="D91" s="8"/>
      <c r="E91" s="12" t="s">
        <v>23</v>
      </c>
      <c r="F91" s="8">
        <v>5</v>
      </c>
      <c r="G91" s="8">
        <v>4</v>
      </c>
      <c r="H91" s="16">
        <v>3656.3</v>
      </c>
      <c r="I91" s="16">
        <v>2617.6</v>
      </c>
      <c r="J91" s="16">
        <v>2617.6</v>
      </c>
      <c r="K91" s="45">
        <v>234</v>
      </c>
      <c r="L91" s="15">
        <f t="shared" si="35"/>
        <v>12596026.626</v>
      </c>
      <c r="M91" s="17"/>
      <c r="N91" s="17"/>
      <c r="O91" s="17"/>
      <c r="P91" s="15">
        <f>'Форма 2'!C91-O91</f>
        <v>12596026.626</v>
      </c>
      <c r="Q91" s="16">
        <f t="shared" si="36"/>
        <v>4812.051736705379</v>
      </c>
      <c r="R91" s="16">
        <f t="shared" si="37"/>
        <v>4812.051736705379</v>
      </c>
      <c r="S91" s="9" t="s">
        <v>28</v>
      </c>
      <c r="T91" s="30" t="s">
        <v>27</v>
      </c>
    </row>
    <row r="92" spans="1:20">
      <c r="A92" s="28">
        <f t="shared" si="38"/>
        <v>51</v>
      </c>
      <c r="B92" s="9" t="s">
        <v>105</v>
      </c>
      <c r="C92" s="8">
        <v>1981</v>
      </c>
      <c r="D92" s="8"/>
      <c r="E92" s="12" t="s">
        <v>23</v>
      </c>
      <c r="F92" s="8">
        <v>5</v>
      </c>
      <c r="G92" s="8">
        <v>4</v>
      </c>
      <c r="H92" s="16">
        <v>2921.5</v>
      </c>
      <c r="I92" s="16">
        <v>2561.8000000000002</v>
      </c>
      <c r="J92" s="16">
        <v>2561.8000000000002</v>
      </c>
      <c r="K92" s="45">
        <v>117</v>
      </c>
      <c r="L92" s="15">
        <f t="shared" si="35"/>
        <v>10064625.93</v>
      </c>
      <c r="M92" s="17"/>
      <c r="N92" s="17"/>
      <c r="O92" s="17"/>
      <c r="P92" s="15">
        <f>'Форма 2'!C92-O92</f>
        <v>10064625.93</v>
      </c>
      <c r="Q92" s="16">
        <f t="shared" si="36"/>
        <v>3928.7321141384959</v>
      </c>
      <c r="R92" s="16">
        <f t="shared" si="37"/>
        <v>3928.7321141384959</v>
      </c>
      <c r="S92" s="9" t="s">
        <v>28</v>
      </c>
      <c r="T92" s="30" t="s">
        <v>26</v>
      </c>
    </row>
    <row r="93" spans="1:20">
      <c r="A93" s="28">
        <f t="shared" si="38"/>
        <v>52</v>
      </c>
      <c r="B93" s="9" t="s">
        <v>98</v>
      </c>
      <c r="C93" s="8">
        <v>1972</v>
      </c>
      <c r="D93" s="8"/>
      <c r="E93" s="12" t="s">
        <v>23</v>
      </c>
      <c r="F93" s="8">
        <v>5</v>
      </c>
      <c r="G93" s="8">
        <v>4</v>
      </c>
      <c r="H93" s="16">
        <v>3540.2</v>
      </c>
      <c r="I93" s="16">
        <v>3269.7</v>
      </c>
      <c r="J93" s="16">
        <v>3269.7</v>
      </c>
      <c r="K93" s="45">
        <v>163</v>
      </c>
      <c r="L93" s="15">
        <f t="shared" si="35"/>
        <v>4938614.4019999998</v>
      </c>
      <c r="M93" s="17"/>
      <c r="N93" s="17"/>
      <c r="O93" s="17"/>
      <c r="P93" s="15">
        <f>'Форма 2'!C93-O93</f>
        <v>4938614.4019999998</v>
      </c>
      <c r="Q93" s="16">
        <f t="shared" si="36"/>
        <v>1510.4182041165857</v>
      </c>
      <c r="R93" s="16">
        <f t="shared" si="37"/>
        <v>1510.4182041165857</v>
      </c>
      <c r="S93" s="9" t="s">
        <v>28</v>
      </c>
      <c r="T93" s="30" t="s">
        <v>27</v>
      </c>
    </row>
    <row r="94" spans="1:20">
      <c r="A94" s="28">
        <f t="shared" si="38"/>
        <v>53</v>
      </c>
      <c r="B94" s="9" t="s">
        <v>99</v>
      </c>
      <c r="C94" s="8">
        <v>1975</v>
      </c>
      <c r="D94" s="8"/>
      <c r="E94" s="12" t="s">
        <v>23</v>
      </c>
      <c r="F94" s="8">
        <v>5</v>
      </c>
      <c r="G94" s="8">
        <v>6</v>
      </c>
      <c r="H94" s="16">
        <v>4905.3</v>
      </c>
      <c r="I94" s="16">
        <v>4474.8</v>
      </c>
      <c r="J94" s="16">
        <v>4474.8</v>
      </c>
      <c r="K94" s="45">
        <v>181</v>
      </c>
      <c r="L94" s="15">
        <f t="shared" si="35"/>
        <v>6842942.5530000003</v>
      </c>
      <c r="M94" s="17"/>
      <c r="N94" s="17"/>
      <c r="O94" s="17"/>
      <c r="P94" s="15">
        <f>'Форма 2'!C94-O94</f>
        <v>6842942.5530000003</v>
      </c>
      <c r="Q94" s="16">
        <f t="shared" si="36"/>
        <v>1529.2175187717887</v>
      </c>
      <c r="R94" s="16">
        <f t="shared" si="37"/>
        <v>1529.2175187717887</v>
      </c>
      <c r="S94" s="9" t="s">
        <v>28</v>
      </c>
      <c r="T94" s="30" t="s">
        <v>27</v>
      </c>
    </row>
    <row r="95" spans="1:20">
      <c r="A95" s="28">
        <f t="shared" si="38"/>
        <v>54</v>
      </c>
      <c r="B95" s="9" t="s">
        <v>100</v>
      </c>
      <c r="C95" s="8">
        <v>1971</v>
      </c>
      <c r="D95" s="8"/>
      <c r="E95" s="12" t="s">
        <v>23</v>
      </c>
      <c r="F95" s="8">
        <v>5</v>
      </c>
      <c r="G95" s="8">
        <v>4</v>
      </c>
      <c r="H95" s="16">
        <v>5223.6000000000004</v>
      </c>
      <c r="I95" s="16">
        <v>3353.2</v>
      </c>
      <c r="J95" s="16">
        <v>3353.2</v>
      </c>
      <c r="K95" s="45">
        <v>166</v>
      </c>
      <c r="L95" s="15">
        <f t="shared" si="35"/>
        <v>7286974.2360000014</v>
      </c>
      <c r="M95" s="17"/>
      <c r="N95" s="17"/>
      <c r="O95" s="17"/>
      <c r="P95" s="15">
        <f>'Форма 2'!C95-O95</f>
        <v>7286974.2360000014</v>
      </c>
      <c r="Q95" s="16">
        <f t="shared" si="36"/>
        <v>2173.1403542884414</v>
      </c>
      <c r="R95" s="16">
        <f t="shared" si="37"/>
        <v>2173.1403542884414</v>
      </c>
      <c r="S95" s="9" t="s">
        <v>28</v>
      </c>
      <c r="T95" s="30" t="s">
        <v>26</v>
      </c>
    </row>
    <row r="96" spans="1:20">
      <c r="A96" s="28">
        <f t="shared" si="38"/>
        <v>55</v>
      </c>
      <c r="B96" s="9" t="s">
        <v>106</v>
      </c>
      <c r="C96" s="8">
        <v>1988</v>
      </c>
      <c r="D96" s="8"/>
      <c r="E96" s="12" t="s">
        <v>34</v>
      </c>
      <c r="F96" s="8">
        <v>5</v>
      </c>
      <c r="G96" s="8">
        <v>6</v>
      </c>
      <c r="H96" s="16">
        <v>5252.1</v>
      </c>
      <c r="I96" s="16">
        <v>3818.6</v>
      </c>
      <c r="J96" s="16">
        <v>3818.6</v>
      </c>
      <c r="K96" s="45">
        <v>190</v>
      </c>
      <c r="L96" s="15">
        <f t="shared" si="35"/>
        <v>18093589.541999999</v>
      </c>
      <c r="M96" s="17"/>
      <c r="N96" s="17"/>
      <c r="O96" s="17"/>
      <c r="P96" s="15">
        <f>'Форма 2'!C96-O96</f>
        <v>18093589.541999999</v>
      </c>
      <c r="Q96" s="16">
        <f t="shared" si="36"/>
        <v>4738.2783067092651</v>
      </c>
      <c r="R96" s="16">
        <f t="shared" si="37"/>
        <v>4738.2783067092651</v>
      </c>
      <c r="S96" s="9" t="s">
        <v>28</v>
      </c>
      <c r="T96" s="30" t="s">
        <v>26</v>
      </c>
    </row>
    <row r="97" spans="1:20">
      <c r="A97" s="28">
        <f t="shared" si="38"/>
        <v>56</v>
      </c>
      <c r="B97" s="9" t="s">
        <v>107</v>
      </c>
      <c r="C97" s="8">
        <v>1967</v>
      </c>
      <c r="D97" s="8">
        <v>2019</v>
      </c>
      <c r="E97" s="12" t="s">
        <v>34</v>
      </c>
      <c r="F97" s="8">
        <v>5</v>
      </c>
      <c r="G97" s="8">
        <v>4</v>
      </c>
      <c r="H97" s="16">
        <v>3447.4</v>
      </c>
      <c r="I97" s="16">
        <v>3157.6</v>
      </c>
      <c r="J97" s="16">
        <v>3157.6</v>
      </c>
      <c r="K97" s="45">
        <v>142</v>
      </c>
      <c r="L97" s="15">
        <f t="shared" si="35"/>
        <v>1804369.16</v>
      </c>
      <c r="M97" s="17"/>
      <c r="N97" s="17"/>
      <c r="O97" s="17"/>
      <c r="P97" s="15">
        <f>'Форма 2'!C97-O97</f>
        <v>1804369.16</v>
      </c>
      <c r="Q97" s="16">
        <f t="shared" si="36"/>
        <v>571.43690144413472</v>
      </c>
      <c r="R97" s="16">
        <f t="shared" si="37"/>
        <v>571.43690144413472</v>
      </c>
      <c r="S97" s="9" t="s">
        <v>28</v>
      </c>
      <c r="T97" s="30" t="s">
        <v>27</v>
      </c>
    </row>
    <row r="98" spans="1:20">
      <c r="A98" s="28">
        <f t="shared" si="38"/>
        <v>57</v>
      </c>
      <c r="B98" s="9" t="s">
        <v>111</v>
      </c>
      <c r="C98" s="8">
        <v>1977</v>
      </c>
      <c r="D98" s="8"/>
      <c r="E98" s="12" t="s">
        <v>31</v>
      </c>
      <c r="F98" s="8">
        <v>5</v>
      </c>
      <c r="G98" s="8">
        <v>4</v>
      </c>
      <c r="H98" s="16">
        <v>3561.4</v>
      </c>
      <c r="I98" s="16">
        <v>2598.1</v>
      </c>
      <c r="J98" s="16">
        <v>2598.1</v>
      </c>
      <c r="K98" s="45">
        <v>118</v>
      </c>
      <c r="L98" s="15">
        <f t="shared" si="35"/>
        <v>12269094.228</v>
      </c>
      <c r="M98" s="17"/>
      <c r="N98" s="17"/>
      <c r="O98" s="17"/>
      <c r="P98" s="15">
        <f>'Форма 2'!C98-O98</f>
        <v>12269094.228</v>
      </c>
      <c r="Q98" s="16">
        <f t="shared" si="36"/>
        <v>4722.3333312805516</v>
      </c>
      <c r="R98" s="16">
        <f t="shared" si="37"/>
        <v>4722.3333312805516</v>
      </c>
      <c r="S98" s="9" t="s">
        <v>28</v>
      </c>
      <c r="T98" s="30" t="s">
        <v>26</v>
      </c>
    </row>
    <row r="99" spans="1:20">
      <c r="A99" s="28">
        <f t="shared" si="38"/>
        <v>58</v>
      </c>
      <c r="B99" s="9" t="s">
        <v>109</v>
      </c>
      <c r="C99" s="8">
        <v>1994</v>
      </c>
      <c r="D99" s="8"/>
      <c r="E99" s="12" t="s">
        <v>56</v>
      </c>
      <c r="F99" s="8">
        <v>5</v>
      </c>
      <c r="G99" s="8">
        <v>4</v>
      </c>
      <c r="H99" s="16">
        <v>2615.4</v>
      </c>
      <c r="I99" s="16">
        <v>2615.4</v>
      </c>
      <c r="J99" s="16">
        <v>1759.5</v>
      </c>
      <c r="K99" s="45">
        <v>155</v>
      </c>
      <c r="L99" s="15">
        <f t="shared" si="35"/>
        <v>4438307.6459999997</v>
      </c>
      <c r="M99" s="17"/>
      <c r="N99" s="17"/>
      <c r="O99" s="17"/>
      <c r="P99" s="15">
        <f>'Форма 2'!C99-O99</f>
        <v>4438307.6459999997</v>
      </c>
      <c r="Q99" s="16">
        <f t="shared" si="36"/>
        <v>1696.9899999999998</v>
      </c>
      <c r="R99" s="16">
        <f t="shared" si="37"/>
        <v>1696.9899999999998</v>
      </c>
      <c r="S99" s="9" t="s">
        <v>28</v>
      </c>
      <c r="T99" s="30" t="s">
        <v>27</v>
      </c>
    </row>
    <row r="100" spans="1:20">
      <c r="A100" s="28">
        <f t="shared" si="38"/>
        <v>59</v>
      </c>
      <c r="B100" s="9" t="s">
        <v>110</v>
      </c>
      <c r="C100" s="8">
        <v>1992</v>
      </c>
      <c r="D100" s="8"/>
      <c r="E100" s="12" t="s">
        <v>56</v>
      </c>
      <c r="F100" s="8">
        <v>5</v>
      </c>
      <c r="G100" s="8">
        <v>4</v>
      </c>
      <c r="H100" s="16">
        <v>2625.7</v>
      </c>
      <c r="I100" s="16">
        <v>2625.7</v>
      </c>
      <c r="J100" s="16">
        <v>1773</v>
      </c>
      <c r="K100" s="45">
        <v>142</v>
      </c>
      <c r="L100" s="15">
        <f t="shared" si="35"/>
        <v>4455786.6430000002</v>
      </c>
      <c r="M100" s="17"/>
      <c r="N100" s="17"/>
      <c r="O100" s="17"/>
      <c r="P100" s="15">
        <f>'Форма 2'!C100-O100</f>
        <v>4455786.6430000002</v>
      </c>
      <c r="Q100" s="16">
        <f t="shared" si="36"/>
        <v>1696.9900000000002</v>
      </c>
      <c r="R100" s="16">
        <f t="shared" si="37"/>
        <v>1696.9900000000002</v>
      </c>
      <c r="S100" s="9" t="s">
        <v>28</v>
      </c>
      <c r="T100" s="30" t="s">
        <v>27</v>
      </c>
    </row>
    <row r="101" spans="1:20">
      <c r="A101" s="28">
        <f t="shared" si="38"/>
        <v>60</v>
      </c>
      <c r="B101" s="9" t="s">
        <v>112</v>
      </c>
      <c r="C101" s="8">
        <v>1991</v>
      </c>
      <c r="D101" s="8">
        <v>2019</v>
      </c>
      <c r="E101" s="12" t="s">
        <v>34</v>
      </c>
      <c r="F101" s="8">
        <v>9</v>
      </c>
      <c r="G101" s="8">
        <v>2</v>
      </c>
      <c r="H101" s="16">
        <v>10072.4</v>
      </c>
      <c r="I101" s="16">
        <v>8371.5</v>
      </c>
      <c r="J101" s="16">
        <v>7459.5</v>
      </c>
      <c r="K101" s="45">
        <v>311</v>
      </c>
      <c r="L101" s="15">
        <f t="shared" si="35"/>
        <v>4481466</v>
      </c>
      <c r="M101" s="17"/>
      <c r="N101" s="17"/>
      <c r="O101" s="17"/>
      <c r="P101" s="15">
        <f>'Форма 2'!C101-O101</f>
        <v>4481466</v>
      </c>
      <c r="Q101" s="16">
        <f t="shared" si="36"/>
        <v>535.32413545959503</v>
      </c>
      <c r="R101" s="16">
        <f t="shared" si="37"/>
        <v>535.32413545959503</v>
      </c>
      <c r="S101" s="9" t="s">
        <v>28</v>
      </c>
      <c r="T101" s="30" t="s">
        <v>26</v>
      </c>
    </row>
    <row r="102" spans="1:20">
      <c r="A102" s="28">
        <f t="shared" si="38"/>
        <v>61</v>
      </c>
      <c r="B102" s="9" t="s">
        <v>116</v>
      </c>
      <c r="C102" s="8">
        <v>1978</v>
      </c>
      <c r="D102" s="8"/>
      <c r="E102" s="12" t="s">
        <v>53</v>
      </c>
      <c r="F102" s="8">
        <v>5</v>
      </c>
      <c r="G102" s="8">
        <v>4</v>
      </c>
      <c r="H102" s="16">
        <v>2960.6</v>
      </c>
      <c r="I102" s="16">
        <v>2631.3</v>
      </c>
      <c r="J102" s="16">
        <v>2631.3</v>
      </c>
      <c r="K102" s="45">
        <v>245</v>
      </c>
      <c r="L102" s="15">
        <f t="shared" si="35"/>
        <v>15223434.805999998</v>
      </c>
      <c r="M102" s="17"/>
      <c r="N102" s="17"/>
      <c r="O102" s="17"/>
      <c r="P102" s="15">
        <f>'Форма 2'!C102-O102</f>
        <v>15223434.805999998</v>
      </c>
      <c r="Q102" s="16">
        <f t="shared" si="36"/>
        <v>5785.51849124007</v>
      </c>
      <c r="R102" s="16">
        <f t="shared" si="37"/>
        <v>5785.51849124007</v>
      </c>
      <c r="S102" s="9" t="s">
        <v>28</v>
      </c>
      <c r="T102" s="30" t="s">
        <v>26</v>
      </c>
    </row>
    <row r="103" spans="1:20">
      <c r="A103" s="28">
        <f t="shared" si="38"/>
        <v>62</v>
      </c>
      <c r="B103" s="9" t="s">
        <v>113</v>
      </c>
      <c r="C103" s="8">
        <v>1985</v>
      </c>
      <c r="D103" s="8">
        <v>2019</v>
      </c>
      <c r="E103" s="12" t="s">
        <v>34</v>
      </c>
      <c r="F103" s="8">
        <v>9</v>
      </c>
      <c r="G103" s="8">
        <v>1</v>
      </c>
      <c r="H103" s="16">
        <v>3732.4</v>
      </c>
      <c r="I103" s="16">
        <v>3129.5</v>
      </c>
      <c r="J103" s="16">
        <v>2757.4</v>
      </c>
      <c r="K103" s="45">
        <v>119</v>
      </c>
      <c r="L103" s="15">
        <f t="shared" si="35"/>
        <v>16494035.460000001</v>
      </c>
      <c r="M103" s="17"/>
      <c r="N103" s="17"/>
      <c r="O103" s="17"/>
      <c r="P103" s="15">
        <f>'Форма 2'!C103-O103</f>
        <v>16494035.460000001</v>
      </c>
      <c r="Q103" s="16">
        <f t="shared" si="36"/>
        <v>5270.501824572616</v>
      </c>
      <c r="R103" s="16">
        <f t="shared" si="37"/>
        <v>5270.501824572616</v>
      </c>
      <c r="S103" s="9" t="s">
        <v>28</v>
      </c>
      <c r="T103" s="30" t="s">
        <v>26</v>
      </c>
    </row>
    <row r="104" spans="1:20">
      <c r="A104" s="28">
        <f t="shared" si="38"/>
        <v>63</v>
      </c>
      <c r="B104" s="9" t="s">
        <v>267</v>
      </c>
      <c r="C104" s="8">
        <v>1950</v>
      </c>
      <c r="D104" s="8"/>
      <c r="E104" s="12" t="s">
        <v>34</v>
      </c>
      <c r="F104" s="8">
        <v>3</v>
      </c>
      <c r="G104" s="8">
        <v>3</v>
      </c>
      <c r="H104" s="16">
        <v>1510.2</v>
      </c>
      <c r="I104" s="16">
        <v>1510.2</v>
      </c>
      <c r="J104" s="16">
        <v>1510.2</v>
      </c>
      <c r="K104" s="45">
        <v>54</v>
      </c>
      <c r="L104" s="15">
        <f t="shared" ref="L104" si="39">SUM(M104:P104)</f>
        <v>20867792.580000002</v>
      </c>
      <c r="M104" s="17"/>
      <c r="N104" s="17"/>
      <c r="O104" s="17"/>
      <c r="P104" s="15">
        <f>'Форма 2'!C104-O104</f>
        <v>20867792.580000002</v>
      </c>
      <c r="Q104" s="16">
        <f t="shared" si="36"/>
        <v>13817.900000000001</v>
      </c>
      <c r="R104" s="16">
        <f t="shared" si="37"/>
        <v>13817.900000000001</v>
      </c>
      <c r="S104" s="9" t="s">
        <v>28</v>
      </c>
      <c r="T104" s="30" t="s">
        <v>26</v>
      </c>
    </row>
    <row r="105" spans="1:20">
      <c r="A105" s="28">
        <f t="shared" si="38"/>
        <v>64</v>
      </c>
      <c r="B105" s="9" t="s">
        <v>117</v>
      </c>
      <c r="C105" s="8">
        <v>1977</v>
      </c>
      <c r="D105" s="8"/>
      <c r="E105" s="12" t="s">
        <v>30</v>
      </c>
      <c r="F105" s="8">
        <v>5</v>
      </c>
      <c r="G105" s="8">
        <v>6</v>
      </c>
      <c r="H105" s="16">
        <v>3553.2</v>
      </c>
      <c r="I105" s="16">
        <v>2586.6999999999998</v>
      </c>
      <c r="J105" s="16">
        <v>2586.6999999999998</v>
      </c>
      <c r="K105" s="45">
        <v>126</v>
      </c>
      <c r="L105" s="15">
        <f t="shared" ref="L105:L118" si="40">SUM(M105:P105)</f>
        <v>12240845.063999999</v>
      </c>
      <c r="M105" s="17"/>
      <c r="N105" s="17"/>
      <c r="O105" s="17"/>
      <c r="P105" s="15">
        <f>'Форма 2'!C105-O105</f>
        <v>12240845.063999999</v>
      </c>
      <c r="Q105" s="16">
        <f t="shared" ref="Q105:Q118" si="41">L105/I105</f>
        <v>4732.2244806123635</v>
      </c>
      <c r="R105" s="16">
        <f t="shared" ref="R105:R118" si="42">Q105</f>
        <v>4732.2244806123635</v>
      </c>
      <c r="S105" s="9" t="s">
        <v>28</v>
      </c>
      <c r="T105" s="30" t="s">
        <v>26</v>
      </c>
    </row>
    <row r="106" spans="1:20">
      <c r="A106" s="28">
        <f t="shared" si="38"/>
        <v>65</v>
      </c>
      <c r="B106" s="9" t="s">
        <v>118</v>
      </c>
      <c r="C106" s="8">
        <v>1979</v>
      </c>
      <c r="D106" s="8"/>
      <c r="E106" s="12" t="s">
        <v>23</v>
      </c>
      <c r="F106" s="8">
        <v>5</v>
      </c>
      <c r="G106" s="8">
        <v>4</v>
      </c>
      <c r="H106" s="16">
        <v>2907.6</v>
      </c>
      <c r="I106" s="16">
        <v>2655.7</v>
      </c>
      <c r="J106" s="16">
        <v>2655.7</v>
      </c>
      <c r="K106" s="45">
        <v>104</v>
      </c>
      <c r="L106" s="15">
        <f t="shared" si="40"/>
        <v>10016740.151999999</v>
      </c>
      <c r="M106" s="17"/>
      <c r="N106" s="17"/>
      <c r="O106" s="17"/>
      <c r="P106" s="15">
        <f>'Форма 2'!C106-O106</f>
        <v>10016740.151999999</v>
      </c>
      <c r="Q106" s="16">
        <f t="shared" si="41"/>
        <v>3771.7890394246338</v>
      </c>
      <c r="R106" s="16">
        <f t="shared" si="42"/>
        <v>3771.7890394246338</v>
      </c>
      <c r="S106" s="9" t="s">
        <v>28</v>
      </c>
      <c r="T106" s="30" t="s">
        <v>26</v>
      </c>
    </row>
    <row r="107" spans="1:20">
      <c r="A107" s="28">
        <f t="shared" si="38"/>
        <v>66</v>
      </c>
      <c r="B107" s="9" t="s">
        <v>238</v>
      </c>
      <c r="C107" s="8">
        <v>1955</v>
      </c>
      <c r="D107" s="8"/>
      <c r="E107" s="12" t="s">
        <v>37</v>
      </c>
      <c r="F107" s="8">
        <v>2</v>
      </c>
      <c r="G107" s="8">
        <v>1</v>
      </c>
      <c r="H107" s="16">
        <v>418.1</v>
      </c>
      <c r="I107" s="16">
        <v>388.2</v>
      </c>
      <c r="J107" s="16">
        <v>388.2</v>
      </c>
      <c r="K107" s="45">
        <v>23</v>
      </c>
      <c r="L107" s="15">
        <f t="shared" ref="L107" si="43">SUM(M107:P107)</f>
        <v>2970763.5590000004</v>
      </c>
      <c r="M107" s="17"/>
      <c r="N107" s="17"/>
      <c r="O107" s="17"/>
      <c r="P107" s="15">
        <f>'Форма 2'!C107-O107</f>
        <v>2970763.5590000004</v>
      </c>
      <c r="Q107" s="16">
        <f t="shared" ref="Q107" si="44">L107/I107</f>
        <v>7652.6624394641949</v>
      </c>
      <c r="R107" s="16">
        <f t="shared" ref="R107" si="45">Q107</f>
        <v>7652.6624394641949</v>
      </c>
      <c r="S107" s="9" t="s">
        <v>28</v>
      </c>
      <c r="T107" s="30" t="s">
        <v>26</v>
      </c>
    </row>
    <row r="108" spans="1:20">
      <c r="A108" s="28">
        <f t="shared" si="38"/>
        <v>67</v>
      </c>
      <c r="B108" s="9" t="s">
        <v>239</v>
      </c>
      <c r="C108" s="8">
        <v>1955</v>
      </c>
      <c r="D108" s="8"/>
      <c r="E108" s="12" t="s">
        <v>37</v>
      </c>
      <c r="F108" s="8">
        <v>2</v>
      </c>
      <c r="G108" s="8">
        <v>2</v>
      </c>
      <c r="H108" s="16">
        <v>592.9</v>
      </c>
      <c r="I108" s="16">
        <v>305</v>
      </c>
      <c r="J108" s="16">
        <v>305</v>
      </c>
      <c r="K108" s="45">
        <v>18</v>
      </c>
      <c r="L108" s="15">
        <f t="shared" ref="L108" si="46">SUM(M108:P108)</f>
        <v>4212785.7309999997</v>
      </c>
      <c r="M108" s="17"/>
      <c r="N108" s="17"/>
      <c r="O108" s="17"/>
      <c r="P108" s="15">
        <f>'Форма 2'!C108-O108</f>
        <v>4212785.7309999997</v>
      </c>
      <c r="Q108" s="16">
        <f t="shared" ref="Q108" si="47">L108/I108</f>
        <v>13812.412232786884</v>
      </c>
      <c r="R108" s="16">
        <f t="shared" ref="R108" si="48">Q108</f>
        <v>13812.412232786884</v>
      </c>
      <c r="S108" s="9" t="s">
        <v>28</v>
      </c>
      <c r="T108" s="30" t="s">
        <v>26</v>
      </c>
    </row>
    <row r="109" spans="1:20">
      <c r="A109" s="28">
        <f t="shared" si="38"/>
        <v>68</v>
      </c>
      <c r="B109" s="9" t="s">
        <v>240</v>
      </c>
      <c r="C109" s="8">
        <v>1953</v>
      </c>
      <c r="D109" s="8"/>
      <c r="E109" s="12" t="s">
        <v>37</v>
      </c>
      <c r="F109" s="8">
        <v>2</v>
      </c>
      <c r="G109" s="8">
        <v>1</v>
      </c>
      <c r="H109" s="16">
        <v>403.8</v>
      </c>
      <c r="I109" s="16">
        <v>369.3</v>
      </c>
      <c r="J109" s="16">
        <v>243</v>
      </c>
      <c r="K109" s="45">
        <v>17</v>
      </c>
      <c r="L109" s="15">
        <f t="shared" ref="L109" si="49">SUM(M109:P109)</f>
        <v>3217789.3260000004</v>
      </c>
      <c r="M109" s="17"/>
      <c r="N109" s="17"/>
      <c r="O109" s="17"/>
      <c r="P109" s="15">
        <f>'Форма 2'!C109-O109</f>
        <v>3217789.3260000004</v>
      </c>
      <c r="Q109" s="16">
        <f t="shared" ref="Q109" si="50">L109/I109</f>
        <v>8713.2123639317633</v>
      </c>
      <c r="R109" s="16">
        <f t="shared" ref="R109" si="51">Q109</f>
        <v>8713.2123639317633</v>
      </c>
      <c r="S109" s="9" t="s">
        <v>28</v>
      </c>
      <c r="T109" s="30" t="s">
        <v>26</v>
      </c>
    </row>
    <row r="110" spans="1:20">
      <c r="A110" s="28">
        <f t="shared" si="38"/>
        <v>69</v>
      </c>
      <c r="B110" s="9" t="s">
        <v>119</v>
      </c>
      <c r="C110" s="8">
        <v>1990</v>
      </c>
      <c r="D110" s="8"/>
      <c r="E110" s="12" t="s">
        <v>23</v>
      </c>
      <c r="F110" s="8">
        <v>4</v>
      </c>
      <c r="G110" s="8">
        <v>3</v>
      </c>
      <c r="H110" s="16">
        <v>3886.8</v>
      </c>
      <c r="I110" s="16">
        <v>2280.3000000000002</v>
      </c>
      <c r="J110" s="16">
        <v>2203.1999999999998</v>
      </c>
      <c r="K110" s="45">
        <v>104</v>
      </c>
      <c r="L110" s="15">
        <f t="shared" si="40"/>
        <v>6595860.7320000008</v>
      </c>
      <c r="M110" s="17"/>
      <c r="N110" s="17"/>
      <c r="O110" s="17"/>
      <c r="P110" s="15">
        <f>'Форма 2'!C110-O110</f>
        <v>6595860.7320000008</v>
      </c>
      <c r="Q110" s="16">
        <f t="shared" si="41"/>
        <v>2892.540776213656</v>
      </c>
      <c r="R110" s="16">
        <f t="shared" si="42"/>
        <v>2892.540776213656</v>
      </c>
      <c r="S110" s="9" t="s">
        <v>28</v>
      </c>
      <c r="T110" s="30" t="s">
        <v>26</v>
      </c>
    </row>
    <row r="111" spans="1:20">
      <c r="A111" s="28">
        <f t="shared" si="38"/>
        <v>70</v>
      </c>
      <c r="B111" s="9" t="s">
        <v>120</v>
      </c>
      <c r="C111" s="8">
        <v>1992</v>
      </c>
      <c r="D111" s="8">
        <v>2019</v>
      </c>
      <c r="E111" s="12" t="s">
        <v>53</v>
      </c>
      <c r="F111" s="8">
        <v>5</v>
      </c>
      <c r="G111" s="8">
        <v>4</v>
      </c>
      <c r="H111" s="16">
        <v>2970.9</v>
      </c>
      <c r="I111" s="16">
        <v>2630.2</v>
      </c>
      <c r="J111" s="16">
        <v>2630.2</v>
      </c>
      <c r="K111" s="45">
        <v>142</v>
      </c>
      <c r="L111" s="15">
        <f t="shared" si="40"/>
        <v>5041587.591</v>
      </c>
      <c r="M111" s="17"/>
      <c r="N111" s="17"/>
      <c r="O111" s="17"/>
      <c r="P111" s="15">
        <f>'Форма 2'!C111-O111</f>
        <v>5041587.591</v>
      </c>
      <c r="Q111" s="16">
        <f t="shared" si="41"/>
        <v>1916.8076918105089</v>
      </c>
      <c r="R111" s="16">
        <f t="shared" si="42"/>
        <v>1916.8076918105089</v>
      </c>
      <c r="S111" s="9" t="s">
        <v>28</v>
      </c>
      <c r="T111" s="30" t="s">
        <v>27</v>
      </c>
    </row>
    <row r="112" spans="1:20">
      <c r="A112" s="28">
        <f t="shared" si="38"/>
        <v>71</v>
      </c>
      <c r="B112" s="9" t="s">
        <v>121</v>
      </c>
      <c r="C112" s="8">
        <v>1984</v>
      </c>
      <c r="D112" s="8"/>
      <c r="E112" s="12" t="s">
        <v>23</v>
      </c>
      <c r="F112" s="8">
        <v>3</v>
      </c>
      <c r="G112" s="8">
        <v>3</v>
      </c>
      <c r="H112" s="16">
        <v>2543</v>
      </c>
      <c r="I112" s="16">
        <v>1703.5</v>
      </c>
      <c r="J112" s="16">
        <v>1703.5</v>
      </c>
      <c r="K112" s="45">
        <v>76</v>
      </c>
      <c r="L112" s="15">
        <f t="shared" si="40"/>
        <v>18069006.77</v>
      </c>
      <c r="M112" s="17"/>
      <c r="N112" s="17"/>
      <c r="O112" s="17"/>
      <c r="P112" s="15">
        <f>'Форма 2'!C112-O112</f>
        <v>18069006.77</v>
      </c>
      <c r="Q112" s="16">
        <f t="shared" si="41"/>
        <v>10606.989592016436</v>
      </c>
      <c r="R112" s="16">
        <f t="shared" si="42"/>
        <v>10606.989592016436</v>
      </c>
      <c r="S112" s="9" t="s">
        <v>28</v>
      </c>
      <c r="T112" s="30" t="s">
        <v>26</v>
      </c>
    </row>
    <row r="113" spans="1:20">
      <c r="A113" s="28">
        <f t="shared" si="38"/>
        <v>72</v>
      </c>
      <c r="B113" s="9" t="s">
        <v>122</v>
      </c>
      <c r="C113" s="8">
        <v>1980</v>
      </c>
      <c r="D113" s="8"/>
      <c r="E113" s="12" t="s">
        <v>30</v>
      </c>
      <c r="F113" s="8">
        <v>5</v>
      </c>
      <c r="G113" s="8">
        <v>4</v>
      </c>
      <c r="H113" s="16">
        <v>2899.2</v>
      </c>
      <c r="I113" s="16">
        <v>2594.3000000000002</v>
      </c>
      <c r="J113" s="16">
        <v>2594.3000000000002</v>
      </c>
      <c r="K113" s="45">
        <v>114</v>
      </c>
      <c r="L113" s="15">
        <f t="shared" si="40"/>
        <v>9987801.9839999992</v>
      </c>
      <c r="M113" s="17"/>
      <c r="N113" s="17"/>
      <c r="O113" s="17"/>
      <c r="P113" s="15">
        <f>'Форма 2'!C113-O113</f>
        <v>9987801.9839999992</v>
      </c>
      <c r="Q113" s="16">
        <f t="shared" si="41"/>
        <v>3849.9024723432135</v>
      </c>
      <c r="R113" s="16">
        <f t="shared" si="42"/>
        <v>3849.9024723432135</v>
      </c>
      <c r="S113" s="9" t="s">
        <v>28</v>
      </c>
      <c r="T113" s="30" t="s">
        <v>26</v>
      </c>
    </row>
    <row r="114" spans="1:20">
      <c r="A114" s="28">
        <f t="shared" si="38"/>
        <v>73</v>
      </c>
      <c r="B114" s="9" t="s">
        <v>123</v>
      </c>
      <c r="C114" s="8">
        <v>1982</v>
      </c>
      <c r="D114" s="8"/>
      <c r="E114" s="12" t="s">
        <v>36</v>
      </c>
      <c r="F114" s="8">
        <v>5</v>
      </c>
      <c r="G114" s="8">
        <v>8</v>
      </c>
      <c r="H114" s="16">
        <v>5168.3</v>
      </c>
      <c r="I114" s="16">
        <v>5168.3</v>
      </c>
      <c r="J114" s="16">
        <v>3497.1</v>
      </c>
      <c r="K114" s="45">
        <v>273</v>
      </c>
      <c r="L114" s="15">
        <f t="shared" si="40"/>
        <v>4217901.3130000001</v>
      </c>
      <c r="M114" s="17"/>
      <c r="N114" s="17"/>
      <c r="O114" s="17"/>
      <c r="P114" s="15">
        <f>'Форма 2'!C114-O114</f>
        <v>4217901.3130000001</v>
      </c>
      <c r="Q114" s="16">
        <f t="shared" si="41"/>
        <v>816.11</v>
      </c>
      <c r="R114" s="16">
        <f t="shared" si="42"/>
        <v>816.11</v>
      </c>
      <c r="S114" s="9" t="s">
        <v>28</v>
      </c>
      <c r="T114" s="30" t="s">
        <v>26</v>
      </c>
    </row>
    <row r="115" spans="1:20">
      <c r="A115" s="28">
        <f t="shared" si="38"/>
        <v>74</v>
      </c>
      <c r="B115" s="9" t="s">
        <v>125</v>
      </c>
      <c r="C115" s="8">
        <v>1971</v>
      </c>
      <c r="D115" s="8">
        <v>1971</v>
      </c>
      <c r="E115" s="12" t="s">
        <v>23</v>
      </c>
      <c r="F115" s="8">
        <v>5</v>
      </c>
      <c r="G115" s="8">
        <v>4</v>
      </c>
      <c r="H115" s="16">
        <v>3643.4</v>
      </c>
      <c r="I115" s="16">
        <v>3643.4</v>
      </c>
      <c r="J115" s="16">
        <v>3209.5</v>
      </c>
      <c r="K115" s="45">
        <v>159</v>
      </c>
      <c r="L115" s="15">
        <f t="shared" si="40"/>
        <v>12551585.868000001</v>
      </c>
      <c r="M115" s="17"/>
      <c r="N115" s="17"/>
      <c r="O115" s="17"/>
      <c r="P115" s="15">
        <f>'Форма 2'!C115-O115</f>
        <v>12551585.868000001</v>
      </c>
      <c r="Q115" s="16">
        <f t="shared" si="41"/>
        <v>3445.02</v>
      </c>
      <c r="R115" s="16">
        <f t="shared" si="42"/>
        <v>3445.02</v>
      </c>
      <c r="S115" s="9" t="s">
        <v>28</v>
      </c>
      <c r="T115" s="30" t="s">
        <v>27</v>
      </c>
    </row>
    <row r="116" spans="1:20">
      <c r="A116" s="28">
        <f t="shared" si="38"/>
        <v>75</v>
      </c>
      <c r="B116" s="9" t="s">
        <v>124</v>
      </c>
      <c r="C116" s="8">
        <v>1976</v>
      </c>
      <c r="D116" s="8">
        <v>1976</v>
      </c>
      <c r="E116" s="12" t="s">
        <v>23</v>
      </c>
      <c r="F116" s="8">
        <v>5</v>
      </c>
      <c r="G116" s="8">
        <v>4</v>
      </c>
      <c r="H116" s="16">
        <v>3678.1</v>
      </c>
      <c r="I116" s="16">
        <v>3678.1</v>
      </c>
      <c r="J116" s="16">
        <v>3354.8</v>
      </c>
      <c r="K116" s="45">
        <v>160</v>
      </c>
      <c r="L116" s="15">
        <f t="shared" si="40"/>
        <v>12671128.061999999</v>
      </c>
      <c r="M116" s="17"/>
      <c r="N116" s="17"/>
      <c r="O116" s="17"/>
      <c r="P116" s="15">
        <f>'Форма 2'!C116-O116</f>
        <v>12671128.061999999</v>
      </c>
      <c r="Q116" s="16">
        <f t="shared" si="41"/>
        <v>3445.02</v>
      </c>
      <c r="R116" s="16">
        <f t="shared" si="42"/>
        <v>3445.02</v>
      </c>
      <c r="S116" s="9" t="s">
        <v>28</v>
      </c>
      <c r="T116" s="30" t="s">
        <v>27</v>
      </c>
    </row>
    <row r="117" spans="1:20" s="67" customFormat="1">
      <c r="A117" s="28">
        <f t="shared" si="38"/>
        <v>76</v>
      </c>
      <c r="B117" s="9" t="s">
        <v>126</v>
      </c>
      <c r="C117" s="8">
        <v>1994</v>
      </c>
      <c r="D117" s="8">
        <v>2019</v>
      </c>
      <c r="E117" s="12" t="s">
        <v>34</v>
      </c>
      <c r="F117" s="8">
        <v>10</v>
      </c>
      <c r="G117" s="8">
        <v>4</v>
      </c>
      <c r="H117" s="16">
        <v>10814</v>
      </c>
      <c r="I117" s="16">
        <v>8946</v>
      </c>
      <c r="J117" s="16">
        <v>8882</v>
      </c>
      <c r="K117" s="45">
        <v>395</v>
      </c>
      <c r="L117" s="15">
        <f t="shared" si="40"/>
        <v>18873189.260000002</v>
      </c>
      <c r="M117" s="17"/>
      <c r="N117" s="17"/>
      <c r="O117" s="17"/>
      <c r="P117" s="15">
        <f>'Форма 2'!C117-O117</f>
        <v>18873189.260000002</v>
      </c>
      <c r="Q117" s="16">
        <f t="shared" si="41"/>
        <v>2109.6791035099486</v>
      </c>
      <c r="R117" s="16">
        <f t="shared" si="42"/>
        <v>2109.6791035099486</v>
      </c>
      <c r="S117" s="9" t="s">
        <v>28</v>
      </c>
      <c r="T117" s="30" t="s">
        <v>26</v>
      </c>
    </row>
    <row r="118" spans="1:20" s="67" customFormat="1">
      <c r="A118" s="28">
        <f t="shared" si="38"/>
        <v>77</v>
      </c>
      <c r="B118" s="61" t="s">
        <v>174</v>
      </c>
      <c r="C118" s="7">
        <v>1982</v>
      </c>
      <c r="D118" s="8"/>
      <c r="E118" s="12" t="s">
        <v>23</v>
      </c>
      <c r="F118" s="8">
        <v>2</v>
      </c>
      <c r="G118" s="8">
        <v>3</v>
      </c>
      <c r="H118" s="16">
        <v>1091.0999999999999</v>
      </c>
      <c r="I118" s="16">
        <v>959.1</v>
      </c>
      <c r="J118" s="16">
        <v>959.1</v>
      </c>
      <c r="K118" s="46">
        <v>59</v>
      </c>
      <c r="L118" s="15">
        <f t="shared" si="40"/>
        <v>7245471.3720000004</v>
      </c>
      <c r="M118" s="17"/>
      <c r="N118" s="17"/>
      <c r="O118" s="17"/>
      <c r="P118" s="15">
        <f>'Форма 2'!C118-O118</f>
        <v>7245471.3720000004</v>
      </c>
      <c r="Q118" s="16">
        <f t="shared" si="41"/>
        <v>7554.4483077885525</v>
      </c>
      <c r="R118" s="16">
        <f t="shared" si="42"/>
        <v>7554.4483077885525</v>
      </c>
      <c r="S118" s="9" t="s">
        <v>28</v>
      </c>
      <c r="T118" s="30" t="s">
        <v>26</v>
      </c>
    </row>
    <row r="119" spans="1:20" ht="15.75">
      <c r="A119" s="23">
        <v>0</v>
      </c>
      <c r="B119" s="54" t="s">
        <v>200</v>
      </c>
      <c r="C119" s="26" t="s">
        <v>22</v>
      </c>
      <c r="D119" s="26" t="s">
        <v>22</v>
      </c>
      <c r="E119" s="26" t="s">
        <v>22</v>
      </c>
      <c r="F119" s="26" t="s">
        <v>22</v>
      </c>
      <c r="G119" s="26" t="s">
        <v>22</v>
      </c>
      <c r="H119" s="27"/>
      <c r="I119" s="27"/>
      <c r="J119" s="27"/>
      <c r="K119" s="43"/>
      <c r="L119" s="27"/>
      <c r="M119" s="27"/>
      <c r="N119" s="27"/>
      <c r="O119" s="27"/>
      <c r="P119" s="27"/>
      <c r="Q119" s="41" t="s">
        <v>22</v>
      </c>
      <c r="R119" s="41" t="s">
        <v>22</v>
      </c>
      <c r="S119" s="41" t="s">
        <v>22</v>
      </c>
      <c r="T119" s="29" t="s">
        <v>22</v>
      </c>
    </row>
    <row r="120" spans="1:20" s="88" customFormat="1" ht="15.75">
      <c r="A120" s="79">
        <v>0</v>
      </c>
      <c r="B120" s="80" t="s">
        <v>281</v>
      </c>
      <c r="C120" s="81" t="s">
        <v>22</v>
      </c>
      <c r="D120" s="81" t="s">
        <v>22</v>
      </c>
      <c r="E120" s="81" t="s">
        <v>22</v>
      </c>
      <c r="F120" s="81" t="s">
        <v>22</v>
      </c>
      <c r="G120" s="81" t="s">
        <v>22</v>
      </c>
      <c r="H120" s="87">
        <f>SUM(H121:H228)</f>
        <v>295842.60000000015</v>
      </c>
      <c r="I120" s="87">
        <f t="shared" ref="I120:P120" si="52">SUM(I121:I228)</f>
        <v>260274.50000000006</v>
      </c>
      <c r="J120" s="87">
        <f t="shared" si="52"/>
        <v>239485.03000000003</v>
      </c>
      <c r="K120" s="89">
        <f t="shared" si="52"/>
        <v>12648</v>
      </c>
      <c r="L120" s="87">
        <f t="shared" si="52"/>
        <v>915857390.8779999</v>
      </c>
      <c r="M120" s="87">
        <f t="shared" si="52"/>
        <v>0</v>
      </c>
      <c r="N120" s="87">
        <f t="shared" si="52"/>
        <v>0</v>
      </c>
      <c r="O120" s="87">
        <f t="shared" si="52"/>
        <v>0</v>
      </c>
      <c r="P120" s="87">
        <f t="shared" si="52"/>
        <v>915857390.8779999</v>
      </c>
      <c r="Q120" s="84" t="s">
        <v>22</v>
      </c>
      <c r="R120" s="84" t="s">
        <v>22</v>
      </c>
      <c r="S120" s="84" t="s">
        <v>22</v>
      </c>
      <c r="T120" s="85" t="s">
        <v>22</v>
      </c>
    </row>
    <row r="121" spans="1:20">
      <c r="A121" s="28">
        <f t="shared" ref="A121:A173" si="53">A120+1</f>
        <v>1</v>
      </c>
      <c r="B121" s="63" t="s">
        <v>246</v>
      </c>
      <c r="C121" s="8">
        <v>1956</v>
      </c>
      <c r="D121" s="8"/>
      <c r="E121" s="12" t="s">
        <v>34</v>
      </c>
      <c r="F121" s="8">
        <v>4</v>
      </c>
      <c r="G121" s="8">
        <v>4</v>
      </c>
      <c r="H121" s="16">
        <v>3193</v>
      </c>
      <c r="I121" s="16">
        <v>2907.3</v>
      </c>
      <c r="J121" s="16">
        <v>2234.4</v>
      </c>
      <c r="K121" s="45">
        <v>71</v>
      </c>
      <c r="L121" s="15">
        <f t="shared" ref="L121:L126" si="54">SUM(M121:P121)</f>
        <v>5418489.0700000003</v>
      </c>
      <c r="M121" s="17"/>
      <c r="N121" s="17"/>
      <c r="O121" s="17"/>
      <c r="P121" s="15">
        <f>'Форма 2'!C121-O121</f>
        <v>5418489.0700000003</v>
      </c>
      <c r="Q121" s="16">
        <f t="shared" ref="Q121:Q126" si="55">L121/I121</f>
        <v>1863.7529907474288</v>
      </c>
      <c r="R121" s="16">
        <f t="shared" ref="R121:R126" si="56">Q121</f>
        <v>1863.7529907474288</v>
      </c>
      <c r="S121" s="9" t="s">
        <v>29</v>
      </c>
      <c r="T121" s="30" t="s">
        <v>26</v>
      </c>
    </row>
    <row r="122" spans="1:20">
      <c r="A122" s="28">
        <f t="shared" si="53"/>
        <v>2</v>
      </c>
      <c r="B122" s="63" t="s">
        <v>248</v>
      </c>
      <c r="C122" s="8">
        <v>1940</v>
      </c>
      <c r="D122" s="8">
        <v>2009</v>
      </c>
      <c r="E122" s="12" t="s">
        <v>34</v>
      </c>
      <c r="F122" s="8">
        <v>4</v>
      </c>
      <c r="G122" s="8">
        <v>4</v>
      </c>
      <c r="H122" s="16">
        <v>3102.2</v>
      </c>
      <c r="I122" s="16">
        <v>2699.1</v>
      </c>
      <c r="J122" s="16">
        <v>2699.1</v>
      </c>
      <c r="K122" s="45">
        <v>94</v>
      </c>
      <c r="L122" s="15">
        <f t="shared" si="54"/>
        <v>10687141.044</v>
      </c>
      <c r="M122" s="17"/>
      <c r="N122" s="17"/>
      <c r="O122" s="17"/>
      <c r="P122" s="15">
        <f>'Форма 2'!C122-O122</f>
        <v>10687141.044</v>
      </c>
      <c r="Q122" s="16">
        <f t="shared" si="55"/>
        <v>3959.5202267422474</v>
      </c>
      <c r="R122" s="16">
        <f t="shared" si="56"/>
        <v>3959.5202267422474</v>
      </c>
      <c r="S122" s="9" t="s">
        <v>29</v>
      </c>
      <c r="T122" s="30" t="s">
        <v>26</v>
      </c>
    </row>
    <row r="123" spans="1:20">
      <c r="A123" s="28">
        <f t="shared" si="53"/>
        <v>3</v>
      </c>
      <c r="B123" s="63" t="s">
        <v>62</v>
      </c>
      <c r="C123" s="8">
        <v>1971</v>
      </c>
      <c r="D123" s="8">
        <v>2018</v>
      </c>
      <c r="E123" s="12" t="s">
        <v>34</v>
      </c>
      <c r="F123" s="8">
        <v>5</v>
      </c>
      <c r="G123" s="8">
        <v>6</v>
      </c>
      <c r="H123" s="16">
        <v>4936.2</v>
      </c>
      <c r="I123" s="16">
        <v>4475.5</v>
      </c>
      <c r="J123" s="16">
        <v>4475.5</v>
      </c>
      <c r="K123" s="45">
        <v>207</v>
      </c>
      <c r="L123" s="15">
        <f t="shared" si="54"/>
        <v>2583607.0799999996</v>
      </c>
      <c r="M123" s="17"/>
      <c r="N123" s="17"/>
      <c r="O123" s="17"/>
      <c r="P123" s="15">
        <f>'Форма 2'!C123-O123</f>
        <v>2583607.0799999996</v>
      </c>
      <c r="Q123" s="16">
        <f t="shared" si="55"/>
        <v>577.27786392581822</v>
      </c>
      <c r="R123" s="16">
        <f t="shared" si="56"/>
        <v>577.27786392581822</v>
      </c>
      <c r="S123" s="9" t="s">
        <v>29</v>
      </c>
      <c r="T123" s="30" t="s">
        <v>27</v>
      </c>
    </row>
    <row r="124" spans="1:20">
      <c r="A124" s="28">
        <f t="shared" si="53"/>
        <v>4</v>
      </c>
      <c r="B124" s="63" t="s">
        <v>249</v>
      </c>
      <c r="C124" s="8">
        <v>1968</v>
      </c>
      <c r="D124" s="8"/>
      <c r="E124" s="12" t="s">
        <v>34</v>
      </c>
      <c r="F124" s="8">
        <v>5</v>
      </c>
      <c r="G124" s="8">
        <v>4</v>
      </c>
      <c r="H124" s="16">
        <v>4136.5</v>
      </c>
      <c r="I124" s="16">
        <v>3771</v>
      </c>
      <c r="J124" s="16">
        <v>2518.3000000000002</v>
      </c>
      <c r="K124" s="45">
        <v>64</v>
      </c>
      <c r="L124" s="15">
        <f t="shared" si="54"/>
        <v>14250325.23</v>
      </c>
      <c r="M124" s="17"/>
      <c r="N124" s="17"/>
      <c r="O124" s="17"/>
      <c r="P124" s="15">
        <f>'Форма 2'!C124-O124</f>
        <v>14250325.23</v>
      </c>
      <c r="Q124" s="16">
        <f t="shared" si="55"/>
        <v>3778.9247494033416</v>
      </c>
      <c r="R124" s="16">
        <f t="shared" si="56"/>
        <v>3778.9247494033416</v>
      </c>
      <c r="S124" s="9" t="s">
        <v>29</v>
      </c>
      <c r="T124" s="30" t="s">
        <v>26</v>
      </c>
    </row>
    <row r="125" spans="1:20">
      <c r="A125" s="28">
        <f t="shared" si="53"/>
        <v>5</v>
      </c>
      <c r="B125" s="63" t="s">
        <v>245</v>
      </c>
      <c r="C125" s="8">
        <v>1990</v>
      </c>
      <c r="D125" s="8"/>
      <c r="E125" s="12" t="s">
        <v>35</v>
      </c>
      <c r="F125" s="8">
        <v>5</v>
      </c>
      <c r="G125" s="8">
        <v>6</v>
      </c>
      <c r="H125" s="16">
        <v>4452.2</v>
      </c>
      <c r="I125" s="16">
        <v>3906.7</v>
      </c>
      <c r="J125" s="16">
        <v>3833.5</v>
      </c>
      <c r="K125" s="45">
        <v>235</v>
      </c>
      <c r="L125" s="15">
        <f t="shared" si="54"/>
        <v>17930256.015999999</v>
      </c>
      <c r="M125" s="17"/>
      <c r="N125" s="17"/>
      <c r="O125" s="17"/>
      <c r="P125" s="15">
        <f>'Форма 2'!C125-O125</f>
        <v>17930256.015999999</v>
      </c>
      <c r="Q125" s="16">
        <f t="shared" si="55"/>
        <v>4589.6168162387694</v>
      </c>
      <c r="R125" s="16">
        <f t="shared" si="56"/>
        <v>4589.6168162387694</v>
      </c>
      <c r="S125" s="9" t="s">
        <v>29</v>
      </c>
      <c r="T125" s="30" t="s">
        <v>26</v>
      </c>
    </row>
    <row r="126" spans="1:20">
      <c r="A126" s="28">
        <f t="shared" si="53"/>
        <v>6</v>
      </c>
      <c r="B126" s="63" t="s">
        <v>228</v>
      </c>
      <c r="C126" s="8">
        <v>1990</v>
      </c>
      <c r="D126" s="8"/>
      <c r="E126" s="12" t="s">
        <v>35</v>
      </c>
      <c r="F126" s="8">
        <v>5</v>
      </c>
      <c r="G126" s="8">
        <v>6</v>
      </c>
      <c r="H126" s="16">
        <v>4427</v>
      </c>
      <c r="I126" s="16">
        <v>3898.7</v>
      </c>
      <c r="J126" s="16">
        <v>3825.1</v>
      </c>
      <c r="K126" s="45">
        <v>225</v>
      </c>
      <c r="L126" s="15">
        <f t="shared" si="54"/>
        <v>15251103.539999999</v>
      </c>
      <c r="M126" s="17"/>
      <c r="N126" s="17"/>
      <c r="O126" s="17"/>
      <c r="P126" s="15">
        <f>'Форма 2'!C126-O126</f>
        <v>15251103.539999999</v>
      </c>
      <c r="Q126" s="16">
        <f t="shared" si="55"/>
        <v>3911.8433170031035</v>
      </c>
      <c r="R126" s="16">
        <f t="shared" si="56"/>
        <v>3911.8433170031035</v>
      </c>
      <c r="S126" s="9" t="s">
        <v>29</v>
      </c>
      <c r="T126" s="30" t="s">
        <v>27</v>
      </c>
    </row>
    <row r="127" spans="1:20">
      <c r="A127" s="28">
        <f t="shared" si="53"/>
        <v>7</v>
      </c>
      <c r="B127" s="63" t="s">
        <v>81</v>
      </c>
      <c r="C127" s="8">
        <v>1958</v>
      </c>
      <c r="D127" s="8"/>
      <c r="E127" s="12" t="s">
        <v>54</v>
      </c>
      <c r="F127" s="8">
        <v>2</v>
      </c>
      <c r="G127" s="8">
        <v>2</v>
      </c>
      <c r="H127" s="16">
        <v>724.7</v>
      </c>
      <c r="I127" s="16">
        <v>643.4</v>
      </c>
      <c r="J127" s="16">
        <v>643.4</v>
      </c>
      <c r="K127" s="45">
        <v>22</v>
      </c>
      <c r="L127" s="15">
        <f t="shared" ref="L127:L213" si="57">SUM(M127:P127)</f>
        <v>5774967.6190000009</v>
      </c>
      <c r="M127" s="17"/>
      <c r="N127" s="17"/>
      <c r="O127" s="17"/>
      <c r="P127" s="15">
        <f>'Форма 2'!C127-O127</f>
        <v>5774967.6190000009</v>
      </c>
      <c r="Q127" s="16">
        <f t="shared" ref="Q127:Q213" si="58">L127/I127</f>
        <v>8975.7034799502653</v>
      </c>
      <c r="R127" s="16">
        <f t="shared" ref="R127:R213" si="59">Q127</f>
        <v>8975.7034799502653</v>
      </c>
      <c r="S127" s="9" t="s">
        <v>29</v>
      </c>
      <c r="T127" s="30" t="s">
        <v>26</v>
      </c>
    </row>
    <row r="128" spans="1:20">
      <c r="A128" s="28">
        <f t="shared" si="53"/>
        <v>8</v>
      </c>
      <c r="B128" s="9" t="s">
        <v>82</v>
      </c>
      <c r="C128" s="8">
        <v>1952</v>
      </c>
      <c r="D128" s="8"/>
      <c r="E128" s="12" t="s">
        <v>54</v>
      </c>
      <c r="F128" s="8">
        <v>2</v>
      </c>
      <c r="G128" s="8">
        <v>2</v>
      </c>
      <c r="H128" s="16">
        <v>985.4</v>
      </c>
      <c r="I128" s="16">
        <v>898.4</v>
      </c>
      <c r="J128" s="16">
        <v>898.4</v>
      </c>
      <c r="K128" s="45">
        <v>36</v>
      </c>
      <c r="L128" s="15">
        <f t="shared" si="57"/>
        <v>7852425.9580000006</v>
      </c>
      <c r="M128" s="17"/>
      <c r="N128" s="17"/>
      <c r="O128" s="17"/>
      <c r="P128" s="15">
        <f>'Форма 2'!C128-O128</f>
        <v>7852425.9580000006</v>
      </c>
      <c r="Q128" s="16">
        <f t="shared" si="58"/>
        <v>8740.4563201246674</v>
      </c>
      <c r="R128" s="16">
        <f t="shared" si="59"/>
        <v>8740.4563201246674</v>
      </c>
      <c r="S128" s="9" t="s">
        <v>29</v>
      </c>
      <c r="T128" s="30" t="s">
        <v>26</v>
      </c>
    </row>
    <row r="129" spans="1:20">
      <c r="A129" s="28">
        <f t="shared" si="53"/>
        <v>9</v>
      </c>
      <c r="B129" s="9" t="s">
        <v>83</v>
      </c>
      <c r="C129" s="8">
        <v>1953</v>
      </c>
      <c r="D129" s="8"/>
      <c r="E129" s="12" t="s">
        <v>54</v>
      </c>
      <c r="F129" s="8">
        <v>2</v>
      </c>
      <c r="G129" s="8">
        <v>2</v>
      </c>
      <c r="H129" s="16">
        <v>817.9</v>
      </c>
      <c r="I129" s="16">
        <v>743.8</v>
      </c>
      <c r="J129" s="16">
        <v>743.8</v>
      </c>
      <c r="K129" s="45">
        <v>31</v>
      </c>
      <c r="L129" s="15">
        <f t="shared" si="57"/>
        <v>6517656.983</v>
      </c>
      <c r="M129" s="17"/>
      <c r="N129" s="17"/>
      <c r="O129" s="17"/>
      <c r="P129" s="15">
        <f>'Форма 2'!C129-O129</f>
        <v>6517656.983</v>
      </c>
      <c r="Q129" s="16">
        <f t="shared" si="58"/>
        <v>8762.6471941382097</v>
      </c>
      <c r="R129" s="16">
        <f t="shared" si="59"/>
        <v>8762.6471941382097</v>
      </c>
      <c r="S129" s="9" t="s">
        <v>29</v>
      </c>
      <c r="T129" s="30" t="s">
        <v>26</v>
      </c>
    </row>
    <row r="130" spans="1:20">
      <c r="A130" s="28">
        <f t="shared" si="53"/>
        <v>10</v>
      </c>
      <c r="B130" s="9" t="s">
        <v>84</v>
      </c>
      <c r="C130" s="8">
        <v>1953</v>
      </c>
      <c r="D130" s="8"/>
      <c r="E130" s="12" t="s">
        <v>54</v>
      </c>
      <c r="F130" s="8">
        <v>2</v>
      </c>
      <c r="G130" s="8">
        <v>2</v>
      </c>
      <c r="H130" s="16">
        <v>713.5</v>
      </c>
      <c r="I130" s="16">
        <v>646</v>
      </c>
      <c r="J130" s="16">
        <v>646</v>
      </c>
      <c r="K130" s="45">
        <v>23</v>
      </c>
      <c r="L130" s="15">
        <f t="shared" si="57"/>
        <v>5685717.3949999996</v>
      </c>
      <c r="M130" s="17"/>
      <c r="N130" s="17"/>
      <c r="O130" s="17"/>
      <c r="P130" s="15">
        <f>'Форма 2'!C130-O130</f>
        <v>5685717.3949999996</v>
      </c>
      <c r="Q130" s="16">
        <f t="shared" si="58"/>
        <v>8801.4201160990706</v>
      </c>
      <c r="R130" s="16">
        <f t="shared" si="59"/>
        <v>8801.4201160990706</v>
      </c>
      <c r="S130" s="9" t="s">
        <v>29</v>
      </c>
      <c r="T130" s="30" t="s">
        <v>26</v>
      </c>
    </row>
    <row r="131" spans="1:20">
      <c r="A131" s="28">
        <f t="shared" si="53"/>
        <v>11</v>
      </c>
      <c r="B131" s="9" t="s">
        <v>85</v>
      </c>
      <c r="C131" s="8">
        <v>1950</v>
      </c>
      <c r="D131" s="8"/>
      <c r="E131" s="12" t="s">
        <v>54</v>
      </c>
      <c r="F131" s="8">
        <v>2</v>
      </c>
      <c r="G131" s="8">
        <v>1</v>
      </c>
      <c r="H131" s="16">
        <v>447</v>
      </c>
      <c r="I131" s="16">
        <v>407.6</v>
      </c>
      <c r="J131" s="16">
        <v>407.6</v>
      </c>
      <c r="K131" s="45">
        <v>26</v>
      </c>
      <c r="L131" s="15">
        <f t="shared" si="57"/>
        <v>3562040.19</v>
      </c>
      <c r="M131" s="17"/>
      <c r="N131" s="17"/>
      <c r="O131" s="17"/>
      <c r="P131" s="15">
        <f>'Форма 2'!C131-O131</f>
        <v>3562040.19</v>
      </c>
      <c r="Q131" s="16">
        <f t="shared" si="58"/>
        <v>8739.0583660451412</v>
      </c>
      <c r="R131" s="16">
        <f t="shared" si="59"/>
        <v>8739.0583660451412</v>
      </c>
      <c r="S131" s="9" t="s">
        <v>29</v>
      </c>
      <c r="T131" s="30" t="s">
        <v>26</v>
      </c>
    </row>
    <row r="132" spans="1:20">
      <c r="A132" s="28">
        <f t="shared" si="53"/>
        <v>12</v>
      </c>
      <c r="B132" s="9" t="s">
        <v>86</v>
      </c>
      <c r="C132" s="8">
        <v>1951</v>
      </c>
      <c r="D132" s="8"/>
      <c r="E132" s="12" t="s">
        <v>54</v>
      </c>
      <c r="F132" s="8">
        <v>2</v>
      </c>
      <c r="G132" s="8">
        <v>2</v>
      </c>
      <c r="H132" s="16">
        <v>805.3</v>
      </c>
      <c r="I132" s="16">
        <v>731.3</v>
      </c>
      <c r="J132" s="16">
        <v>731.3</v>
      </c>
      <c r="K132" s="45">
        <v>23</v>
      </c>
      <c r="L132" s="15">
        <f t="shared" si="57"/>
        <v>14348328.061000001</v>
      </c>
      <c r="M132" s="17"/>
      <c r="N132" s="17"/>
      <c r="O132" s="17"/>
      <c r="P132" s="15">
        <f>'Форма 2'!C132-O132</f>
        <v>14348328.061000001</v>
      </c>
      <c r="Q132" s="16">
        <f t="shared" si="58"/>
        <v>19620.303652399838</v>
      </c>
      <c r="R132" s="16">
        <f t="shared" si="59"/>
        <v>19620.303652399838</v>
      </c>
      <c r="S132" s="9" t="s">
        <v>29</v>
      </c>
      <c r="T132" s="30" t="s">
        <v>26</v>
      </c>
    </row>
    <row r="133" spans="1:20">
      <c r="A133" s="28">
        <f t="shared" si="53"/>
        <v>13</v>
      </c>
      <c r="B133" s="9" t="s">
        <v>88</v>
      </c>
      <c r="C133" s="8">
        <v>1951</v>
      </c>
      <c r="D133" s="8"/>
      <c r="E133" s="12" t="s">
        <v>54</v>
      </c>
      <c r="F133" s="8">
        <v>2</v>
      </c>
      <c r="G133" s="8">
        <v>2</v>
      </c>
      <c r="H133" s="16">
        <v>982.2</v>
      </c>
      <c r="I133" s="16">
        <v>893.2</v>
      </c>
      <c r="J133" s="16">
        <v>893.2</v>
      </c>
      <c r="K133" s="45">
        <v>38</v>
      </c>
      <c r="L133" s="15">
        <f t="shared" si="57"/>
        <v>17500220.814000003</v>
      </c>
      <c r="M133" s="17"/>
      <c r="N133" s="17"/>
      <c r="O133" s="17"/>
      <c r="P133" s="15">
        <f>'Форма 2'!C133-O133</f>
        <v>17500220.814000003</v>
      </c>
      <c r="Q133" s="16">
        <f t="shared" si="58"/>
        <v>19592.723705776985</v>
      </c>
      <c r="R133" s="16">
        <f t="shared" si="59"/>
        <v>19592.723705776985</v>
      </c>
      <c r="S133" s="9" t="s">
        <v>29</v>
      </c>
      <c r="T133" s="30" t="s">
        <v>26</v>
      </c>
    </row>
    <row r="134" spans="1:20">
      <c r="A134" s="28">
        <f t="shared" si="53"/>
        <v>14</v>
      </c>
      <c r="B134" s="9" t="s">
        <v>90</v>
      </c>
      <c r="C134" s="8">
        <v>1964</v>
      </c>
      <c r="D134" s="8"/>
      <c r="E134" s="12" t="s">
        <v>39</v>
      </c>
      <c r="F134" s="8">
        <v>5</v>
      </c>
      <c r="G134" s="8">
        <v>2</v>
      </c>
      <c r="H134" s="16">
        <v>2056.6</v>
      </c>
      <c r="I134" s="16">
        <v>1687.1</v>
      </c>
      <c r="J134" s="16">
        <v>1240.8</v>
      </c>
      <c r="K134" s="45">
        <v>54</v>
      </c>
      <c r="L134" s="15">
        <f t="shared" si="57"/>
        <v>3013042.3959999997</v>
      </c>
      <c r="M134" s="17"/>
      <c r="N134" s="17"/>
      <c r="O134" s="17"/>
      <c r="P134" s="15">
        <f>'Форма 2'!C134-O134</f>
        <v>3013042.3959999997</v>
      </c>
      <c r="Q134" s="16">
        <f t="shared" si="58"/>
        <v>1785.9299365775591</v>
      </c>
      <c r="R134" s="16">
        <f t="shared" si="59"/>
        <v>1785.9299365775591</v>
      </c>
      <c r="S134" s="9" t="s">
        <v>29</v>
      </c>
      <c r="T134" s="30" t="s">
        <v>26</v>
      </c>
    </row>
    <row r="135" spans="1:20">
      <c r="A135" s="28">
        <f t="shared" si="53"/>
        <v>15</v>
      </c>
      <c r="B135" s="63" t="s">
        <v>235</v>
      </c>
      <c r="C135" s="8">
        <v>1956</v>
      </c>
      <c r="D135" s="8"/>
      <c r="E135" s="12" t="s">
        <v>37</v>
      </c>
      <c r="F135" s="8">
        <v>2</v>
      </c>
      <c r="G135" s="8">
        <v>2</v>
      </c>
      <c r="H135" s="16">
        <v>654.4</v>
      </c>
      <c r="I135" s="16">
        <v>433.5</v>
      </c>
      <c r="J135" s="16">
        <v>433.5</v>
      </c>
      <c r="K135" s="45">
        <v>44</v>
      </c>
      <c r="L135" s="15">
        <f t="shared" ref="L135" si="60">SUM(M135:P135)</f>
        <v>4649767.216</v>
      </c>
      <c r="M135" s="17"/>
      <c r="N135" s="17"/>
      <c r="O135" s="17"/>
      <c r="P135" s="15">
        <f>'Форма 2'!C135-O135</f>
        <v>4649767.216</v>
      </c>
      <c r="Q135" s="16">
        <f t="shared" ref="Q135" si="61">L135/I135</f>
        <v>10726.106611303345</v>
      </c>
      <c r="R135" s="16">
        <f t="shared" ref="R135" si="62">Q135</f>
        <v>10726.106611303345</v>
      </c>
      <c r="S135" s="9" t="s">
        <v>29</v>
      </c>
      <c r="T135" s="30" t="s">
        <v>26</v>
      </c>
    </row>
    <row r="136" spans="1:20">
      <c r="A136" s="28">
        <f t="shared" si="53"/>
        <v>16</v>
      </c>
      <c r="B136" s="63" t="s">
        <v>236</v>
      </c>
      <c r="C136" s="8">
        <v>1957</v>
      </c>
      <c r="D136" s="8"/>
      <c r="E136" s="12" t="s">
        <v>34</v>
      </c>
      <c r="F136" s="8">
        <v>2</v>
      </c>
      <c r="G136" s="8">
        <v>1</v>
      </c>
      <c r="H136" s="16">
        <v>418.1</v>
      </c>
      <c r="I136" s="16">
        <v>378.2</v>
      </c>
      <c r="J136" s="16">
        <v>378.2</v>
      </c>
      <c r="K136" s="45">
        <v>23</v>
      </c>
      <c r="L136" s="15">
        <f t="shared" ref="L136" si="63">SUM(M136:P136)</f>
        <v>3331742.7370000002</v>
      </c>
      <c r="M136" s="17"/>
      <c r="N136" s="17"/>
      <c r="O136" s="17"/>
      <c r="P136" s="15">
        <f>'Форма 2'!C136-O136</f>
        <v>3331742.7370000002</v>
      </c>
      <c r="Q136" s="16">
        <f t="shared" ref="Q136" si="64">L136/I136</f>
        <v>8809.4731279746175</v>
      </c>
      <c r="R136" s="16">
        <f t="shared" ref="R136" si="65">Q136</f>
        <v>8809.4731279746175</v>
      </c>
      <c r="S136" s="9" t="s">
        <v>29</v>
      </c>
      <c r="T136" s="30" t="s">
        <v>26</v>
      </c>
    </row>
    <row r="137" spans="1:20">
      <c r="A137" s="28">
        <f t="shared" si="53"/>
        <v>17</v>
      </c>
      <c r="B137" s="63" t="s">
        <v>250</v>
      </c>
      <c r="C137" s="8">
        <v>1970</v>
      </c>
      <c r="D137" s="8"/>
      <c r="E137" s="12" t="s">
        <v>34</v>
      </c>
      <c r="F137" s="8">
        <v>5</v>
      </c>
      <c r="G137" s="8">
        <v>4</v>
      </c>
      <c r="H137" s="16">
        <v>3553.3</v>
      </c>
      <c r="I137" s="16">
        <v>3053.1</v>
      </c>
      <c r="J137" s="16">
        <v>2959.2</v>
      </c>
      <c r="K137" s="45">
        <v>236</v>
      </c>
      <c r="L137" s="15">
        <f t="shared" ref="L137" si="66">SUM(M137:P137)</f>
        <v>12450336.804</v>
      </c>
      <c r="M137" s="17"/>
      <c r="N137" s="17"/>
      <c r="O137" s="17"/>
      <c r="P137" s="15">
        <f>'Форма 2'!C137-O137</f>
        <v>12450336.804</v>
      </c>
      <c r="Q137" s="16">
        <f t="shared" ref="Q137" si="67">L137/I137</f>
        <v>4077.9328564409943</v>
      </c>
      <c r="R137" s="16">
        <f t="shared" ref="R137" si="68">Q137</f>
        <v>4077.9328564409943</v>
      </c>
      <c r="S137" s="9" t="s">
        <v>29</v>
      </c>
      <c r="T137" s="30" t="s">
        <v>26</v>
      </c>
    </row>
    <row r="138" spans="1:20">
      <c r="A138" s="28">
        <f t="shared" si="53"/>
        <v>18</v>
      </c>
      <c r="B138" s="63" t="s">
        <v>254</v>
      </c>
      <c r="C138" s="8">
        <v>1974</v>
      </c>
      <c r="D138" s="8"/>
      <c r="E138" s="12" t="s">
        <v>34</v>
      </c>
      <c r="F138" s="8">
        <v>5</v>
      </c>
      <c r="G138" s="8">
        <v>6</v>
      </c>
      <c r="H138" s="16">
        <v>4950.7</v>
      </c>
      <c r="I138" s="16">
        <v>4495.3</v>
      </c>
      <c r="J138" s="16">
        <v>4365.3</v>
      </c>
      <c r="K138" s="45">
        <v>233</v>
      </c>
      <c r="L138" s="15">
        <f t="shared" ref="L138" si="69">SUM(M138:P138)</f>
        <v>17055260.513999999</v>
      </c>
      <c r="M138" s="17"/>
      <c r="N138" s="17"/>
      <c r="O138" s="17"/>
      <c r="P138" s="15">
        <f>'Форма 2'!C138-O138</f>
        <v>17055260.513999999</v>
      </c>
      <c r="Q138" s="16">
        <f t="shared" ref="Q138" si="70">L138/I138</f>
        <v>3794.0205356705887</v>
      </c>
      <c r="R138" s="16">
        <f t="shared" ref="R138" si="71">Q138</f>
        <v>3794.0205356705887</v>
      </c>
      <c r="S138" s="9" t="s">
        <v>29</v>
      </c>
      <c r="T138" s="30" t="s">
        <v>26</v>
      </c>
    </row>
    <row r="139" spans="1:20">
      <c r="A139" s="28">
        <f t="shared" si="53"/>
        <v>19</v>
      </c>
      <c r="B139" s="63" t="s">
        <v>266</v>
      </c>
      <c r="C139" s="8">
        <v>1970</v>
      </c>
      <c r="D139" s="8"/>
      <c r="E139" s="12" t="s">
        <v>34</v>
      </c>
      <c r="F139" s="8">
        <v>5</v>
      </c>
      <c r="G139" s="8">
        <v>4</v>
      </c>
      <c r="H139" s="16">
        <v>3686.8</v>
      </c>
      <c r="I139" s="16">
        <v>3332.6</v>
      </c>
      <c r="J139" s="16">
        <v>3332.6</v>
      </c>
      <c r="K139" s="45">
        <v>150</v>
      </c>
      <c r="L139" s="15">
        <f t="shared" ref="L139" si="72">SUM(M139:P139)</f>
        <v>6256462.7320000008</v>
      </c>
      <c r="M139" s="17"/>
      <c r="N139" s="17"/>
      <c r="O139" s="17"/>
      <c r="P139" s="15">
        <f>'Форма 2'!C139-O139</f>
        <v>6256462.7320000008</v>
      </c>
      <c r="Q139" s="16">
        <f t="shared" ref="Q139" si="73">L139/I139</f>
        <v>1877.3518370041411</v>
      </c>
      <c r="R139" s="16">
        <f t="shared" ref="R139" si="74">Q139</f>
        <v>1877.3518370041411</v>
      </c>
      <c r="S139" s="9" t="s">
        <v>29</v>
      </c>
      <c r="T139" s="30" t="s">
        <v>26</v>
      </c>
    </row>
    <row r="140" spans="1:20">
      <c r="A140" s="28">
        <f t="shared" si="53"/>
        <v>20</v>
      </c>
      <c r="B140" s="63" t="s">
        <v>255</v>
      </c>
      <c r="C140" s="8">
        <v>1970</v>
      </c>
      <c r="D140" s="8"/>
      <c r="E140" s="12" t="s">
        <v>34</v>
      </c>
      <c r="F140" s="8">
        <v>5</v>
      </c>
      <c r="G140" s="8">
        <v>4</v>
      </c>
      <c r="H140" s="16">
        <v>3996.9</v>
      </c>
      <c r="I140" s="16">
        <v>3285.5</v>
      </c>
      <c r="J140" s="16">
        <v>3285.5</v>
      </c>
      <c r="K140" s="45">
        <v>165</v>
      </c>
      <c r="L140" s="15">
        <f t="shared" ref="L140" si="75">SUM(M140:P140)</f>
        <v>6782699.3310000002</v>
      </c>
      <c r="M140" s="17"/>
      <c r="N140" s="17"/>
      <c r="O140" s="17"/>
      <c r="P140" s="15">
        <f>'Форма 2'!C140-O140</f>
        <v>6782699.3310000002</v>
      </c>
      <c r="Q140" s="16">
        <f t="shared" ref="Q140" si="76">L140/I140</f>
        <v>2064.4344334195707</v>
      </c>
      <c r="R140" s="16">
        <f t="shared" ref="R140" si="77">Q140</f>
        <v>2064.4344334195707</v>
      </c>
      <c r="S140" s="9" t="s">
        <v>29</v>
      </c>
      <c r="T140" s="30" t="s">
        <v>26</v>
      </c>
    </row>
    <row r="141" spans="1:20">
      <c r="A141" s="28">
        <f t="shared" si="53"/>
        <v>21</v>
      </c>
      <c r="B141" s="63" t="s">
        <v>227</v>
      </c>
      <c r="C141" s="8">
        <v>1990</v>
      </c>
      <c r="D141" s="8"/>
      <c r="E141" s="12" t="s">
        <v>35</v>
      </c>
      <c r="F141" s="8">
        <v>5</v>
      </c>
      <c r="G141" s="8">
        <v>6</v>
      </c>
      <c r="H141" s="16">
        <v>4405.3</v>
      </c>
      <c r="I141" s="16">
        <v>3878.8</v>
      </c>
      <c r="J141" s="16">
        <v>3878.8</v>
      </c>
      <c r="K141" s="45">
        <v>216</v>
      </c>
      <c r="L141" s="15">
        <f t="shared" ref="L141" si="78">SUM(M141:P141)</f>
        <v>15176346.606000001</v>
      </c>
      <c r="M141" s="17"/>
      <c r="N141" s="17"/>
      <c r="O141" s="17"/>
      <c r="P141" s="15">
        <f>'Форма 2'!C141-O141</f>
        <v>15176346.606000001</v>
      </c>
      <c r="Q141" s="16">
        <f t="shared" ref="Q141" si="79">L141/I141</f>
        <v>3912.639632360524</v>
      </c>
      <c r="R141" s="16">
        <f t="shared" ref="R141" si="80">Q141</f>
        <v>3912.639632360524</v>
      </c>
      <c r="S141" s="9" t="s">
        <v>29</v>
      </c>
      <c r="T141" s="30" t="s">
        <v>27</v>
      </c>
    </row>
    <row r="142" spans="1:20">
      <c r="A142" s="28">
        <f t="shared" si="53"/>
        <v>22</v>
      </c>
      <c r="B142" s="63" t="s">
        <v>247</v>
      </c>
      <c r="C142" s="8">
        <v>1975</v>
      </c>
      <c r="D142" s="8"/>
      <c r="E142" s="12" t="s">
        <v>34</v>
      </c>
      <c r="F142" s="8">
        <v>5</v>
      </c>
      <c r="G142" s="8">
        <v>4</v>
      </c>
      <c r="H142" s="16">
        <v>4237.6000000000004</v>
      </c>
      <c r="I142" s="16">
        <v>3914.2000000000007</v>
      </c>
      <c r="J142" s="16">
        <v>3404.6</v>
      </c>
      <c r="K142" s="45">
        <v>164</v>
      </c>
      <c r="L142" s="15">
        <f t="shared" ref="L142" si="81">SUM(M142:P142)</f>
        <v>14848041.888</v>
      </c>
      <c r="M142" s="17"/>
      <c r="N142" s="17"/>
      <c r="O142" s="17"/>
      <c r="P142" s="15">
        <f>'Форма 2'!C142-O142</f>
        <v>14848041.888</v>
      </c>
      <c r="Q142" s="16">
        <f t="shared" ref="Q142" si="82">L142/I142</f>
        <v>3793.3784395278722</v>
      </c>
      <c r="R142" s="16">
        <f t="shared" ref="R142" si="83">Q142</f>
        <v>3793.3784395278722</v>
      </c>
      <c r="S142" s="9" t="s">
        <v>29</v>
      </c>
      <c r="T142" s="30" t="s">
        <v>26</v>
      </c>
    </row>
    <row r="143" spans="1:20">
      <c r="A143" s="28">
        <f t="shared" si="53"/>
        <v>23</v>
      </c>
      <c r="B143" s="63" t="s">
        <v>108</v>
      </c>
      <c r="C143" s="8">
        <v>2012</v>
      </c>
      <c r="D143" s="8"/>
      <c r="E143" s="12" t="s">
        <v>23</v>
      </c>
      <c r="F143" s="8">
        <v>3</v>
      </c>
      <c r="G143" s="8">
        <v>2</v>
      </c>
      <c r="H143" s="16">
        <v>1522</v>
      </c>
      <c r="I143" s="16">
        <v>1248.0999999999999</v>
      </c>
      <c r="J143" s="16">
        <v>1248.0999999999999</v>
      </c>
      <c r="K143" s="45">
        <v>40</v>
      </c>
      <c r="L143" s="15">
        <f t="shared" si="57"/>
        <v>575026.81999999995</v>
      </c>
      <c r="M143" s="17"/>
      <c r="N143" s="17"/>
      <c r="O143" s="17"/>
      <c r="P143" s="15">
        <f>'Форма 2'!C143-O143</f>
        <v>575026.81999999995</v>
      </c>
      <c r="Q143" s="16">
        <f t="shared" si="58"/>
        <v>460.72175306465829</v>
      </c>
      <c r="R143" s="16">
        <f t="shared" si="59"/>
        <v>460.72175306465829</v>
      </c>
      <c r="S143" s="9" t="s">
        <v>29</v>
      </c>
      <c r="T143" s="30" t="s">
        <v>27</v>
      </c>
    </row>
    <row r="144" spans="1:20">
      <c r="A144" s="28">
        <f t="shared" si="53"/>
        <v>24</v>
      </c>
      <c r="B144" s="63" t="s">
        <v>251</v>
      </c>
      <c r="C144" s="8">
        <v>1969</v>
      </c>
      <c r="D144" s="8"/>
      <c r="E144" s="12" t="s">
        <v>34</v>
      </c>
      <c r="F144" s="8">
        <v>5</v>
      </c>
      <c r="G144" s="8">
        <v>4</v>
      </c>
      <c r="H144" s="16">
        <v>3644.9</v>
      </c>
      <c r="I144" s="16">
        <v>3331.9</v>
      </c>
      <c r="J144" s="16">
        <v>3331.9</v>
      </c>
      <c r="K144" s="45">
        <v>155</v>
      </c>
      <c r="L144" s="15">
        <f t="shared" ref="L144" si="84">SUM(M144:P144)</f>
        <v>12556753.398</v>
      </c>
      <c r="M144" s="17"/>
      <c r="N144" s="17"/>
      <c r="O144" s="17"/>
      <c r="P144" s="15">
        <f>'Форма 2'!C144-O144</f>
        <v>12556753.398</v>
      </c>
      <c r="Q144" s="16">
        <f t="shared" ref="Q144" si="85">L144/I144</f>
        <v>3768.6465374110867</v>
      </c>
      <c r="R144" s="16">
        <f t="shared" ref="R144" si="86">Q144</f>
        <v>3768.6465374110867</v>
      </c>
      <c r="S144" s="9" t="s">
        <v>29</v>
      </c>
      <c r="T144" s="30" t="s">
        <v>26</v>
      </c>
    </row>
    <row r="145" spans="1:20">
      <c r="A145" s="28">
        <f t="shared" si="53"/>
        <v>25</v>
      </c>
      <c r="B145" s="63" t="s">
        <v>260</v>
      </c>
      <c r="C145" s="8">
        <v>1969</v>
      </c>
      <c r="D145" s="8"/>
      <c r="E145" s="12" t="s">
        <v>34</v>
      </c>
      <c r="F145" s="8">
        <v>5</v>
      </c>
      <c r="G145" s="8">
        <v>4</v>
      </c>
      <c r="H145" s="16">
        <v>4590.8</v>
      </c>
      <c r="I145" s="16">
        <v>3372.6</v>
      </c>
      <c r="J145" s="16">
        <v>3372.6</v>
      </c>
      <c r="K145" s="45">
        <v>154</v>
      </c>
      <c r="L145" s="15">
        <f t="shared" ref="L145" si="87">SUM(M145:P145)</f>
        <v>15815397.816</v>
      </c>
      <c r="M145" s="17"/>
      <c r="N145" s="17"/>
      <c r="O145" s="17"/>
      <c r="P145" s="15">
        <f>'Форма 2'!C145-O145</f>
        <v>15815397.816</v>
      </c>
      <c r="Q145" s="16">
        <f t="shared" ref="Q145" si="88">L145/I145</f>
        <v>4689.378466465042</v>
      </c>
      <c r="R145" s="16">
        <f t="shared" ref="R145" si="89">Q145</f>
        <v>4689.378466465042</v>
      </c>
      <c r="S145" s="9" t="s">
        <v>29</v>
      </c>
      <c r="T145" s="30" t="s">
        <v>26</v>
      </c>
    </row>
    <row r="146" spans="1:20">
      <c r="A146" s="28">
        <f t="shared" si="53"/>
        <v>26</v>
      </c>
      <c r="B146" s="63" t="s">
        <v>237</v>
      </c>
      <c r="C146" s="8">
        <v>1955</v>
      </c>
      <c r="D146" s="8"/>
      <c r="E146" s="12" t="s">
        <v>37</v>
      </c>
      <c r="F146" s="8">
        <v>2</v>
      </c>
      <c r="G146" s="8">
        <v>1</v>
      </c>
      <c r="H146" s="16">
        <v>421.7</v>
      </c>
      <c r="I146" s="16">
        <v>217.9</v>
      </c>
      <c r="J146" s="16">
        <v>217.9</v>
      </c>
      <c r="K146" s="45">
        <v>17</v>
      </c>
      <c r="L146" s="15">
        <f t="shared" ref="L146" si="90">SUM(M146:P146)</f>
        <v>2996342.963</v>
      </c>
      <c r="M146" s="17"/>
      <c r="N146" s="17"/>
      <c r="O146" s="17"/>
      <c r="P146" s="15">
        <f>'Форма 2'!C146-O146</f>
        <v>2996342.963</v>
      </c>
      <c r="Q146" s="16">
        <f t="shared" ref="Q146" si="91">L146/I146</f>
        <v>13751.000289123451</v>
      </c>
      <c r="R146" s="16">
        <f t="shared" ref="R146" si="92">Q146</f>
        <v>13751.000289123451</v>
      </c>
      <c r="S146" s="9" t="s">
        <v>29</v>
      </c>
      <c r="T146" s="30" t="s">
        <v>26</v>
      </c>
    </row>
    <row r="147" spans="1:20">
      <c r="A147" s="28">
        <f t="shared" si="53"/>
        <v>27</v>
      </c>
      <c r="B147" s="63" t="s">
        <v>241</v>
      </c>
      <c r="C147" s="8">
        <v>1954</v>
      </c>
      <c r="D147" s="8"/>
      <c r="E147" s="12" t="s">
        <v>37</v>
      </c>
      <c r="F147" s="8">
        <v>2</v>
      </c>
      <c r="G147" s="8">
        <v>1</v>
      </c>
      <c r="H147" s="16">
        <v>412.9</v>
      </c>
      <c r="I147" s="16">
        <v>380.7</v>
      </c>
      <c r="J147" s="16">
        <v>380.7</v>
      </c>
      <c r="K147" s="45">
        <v>26</v>
      </c>
      <c r="L147" s="15">
        <f t="shared" ref="L147" si="93">SUM(M147:P147)</f>
        <v>1132671.409</v>
      </c>
      <c r="M147" s="17"/>
      <c r="N147" s="17"/>
      <c r="O147" s="17"/>
      <c r="P147" s="15">
        <f>'Форма 2'!C147-O147</f>
        <v>1132671.409</v>
      </c>
      <c r="Q147" s="16">
        <f t="shared" ref="Q147" si="94">L147/I147</f>
        <v>2975.2335408458102</v>
      </c>
      <c r="R147" s="16">
        <f t="shared" ref="R147" si="95">Q147</f>
        <v>2975.2335408458102</v>
      </c>
      <c r="S147" s="9" t="s">
        <v>29</v>
      </c>
      <c r="T147" s="30" t="s">
        <v>26</v>
      </c>
    </row>
    <row r="148" spans="1:20">
      <c r="A148" s="28">
        <f t="shared" si="53"/>
        <v>28</v>
      </c>
      <c r="B148" s="63" t="s">
        <v>256</v>
      </c>
      <c r="C148" s="8">
        <v>1967</v>
      </c>
      <c r="D148" s="8">
        <v>2006</v>
      </c>
      <c r="E148" s="12" t="s">
        <v>34</v>
      </c>
      <c r="F148" s="8">
        <v>5</v>
      </c>
      <c r="G148" s="8">
        <v>4</v>
      </c>
      <c r="H148" s="16">
        <v>3633.9</v>
      </c>
      <c r="I148" s="16">
        <v>3357.9</v>
      </c>
      <c r="J148" s="16">
        <v>3296.2</v>
      </c>
      <c r="K148" s="45">
        <v>172</v>
      </c>
      <c r="L148" s="15">
        <f t="shared" ref="L148" si="96">SUM(M148:P148)</f>
        <v>12518858.177999999</v>
      </c>
      <c r="M148" s="17"/>
      <c r="N148" s="17"/>
      <c r="O148" s="17"/>
      <c r="P148" s="15">
        <f>'Форма 2'!C148-O148</f>
        <v>12518858.177999999</v>
      </c>
      <c r="Q148" s="16">
        <f t="shared" ref="Q148" si="97">L148/I148</f>
        <v>3728.180761190029</v>
      </c>
      <c r="R148" s="16">
        <f t="shared" ref="R148" si="98">Q148</f>
        <v>3728.180761190029</v>
      </c>
      <c r="S148" s="9" t="s">
        <v>29</v>
      </c>
      <c r="T148" s="30" t="s">
        <v>26</v>
      </c>
    </row>
    <row r="149" spans="1:20">
      <c r="A149" s="28">
        <f t="shared" si="53"/>
        <v>29</v>
      </c>
      <c r="B149" s="63" t="s">
        <v>257</v>
      </c>
      <c r="C149" s="8">
        <v>1968</v>
      </c>
      <c r="D149" s="8">
        <v>2008</v>
      </c>
      <c r="E149" s="12" t="s">
        <v>34</v>
      </c>
      <c r="F149" s="8">
        <v>5</v>
      </c>
      <c r="G149" s="8">
        <v>4</v>
      </c>
      <c r="H149" s="16">
        <v>3616.4</v>
      </c>
      <c r="I149" s="16">
        <v>3344.4</v>
      </c>
      <c r="J149" s="16">
        <v>3344.4</v>
      </c>
      <c r="K149" s="45">
        <v>177</v>
      </c>
      <c r="L149" s="15">
        <f t="shared" ref="L149" si="99">SUM(M149:P149)</f>
        <v>12458570.328</v>
      </c>
      <c r="M149" s="17"/>
      <c r="N149" s="17"/>
      <c r="O149" s="17"/>
      <c r="P149" s="15">
        <f>'Форма 2'!C149-O149</f>
        <v>12458570.328</v>
      </c>
      <c r="Q149" s="16">
        <f t="shared" ref="Q149" si="100">L149/I149</f>
        <v>3725.2034230355221</v>
      </c>
      <c r="R149" s="16">
        <f t="shared" ref="R149" si="101">Q149</f>
        <v>3725.2034230355221</v>
      </c>
      <c r="S149" s="9" t="s">
        <v>29</v>
      </c>
      <c r="T149" s="30" t="s">
        <v>26</v>
      </c>
    </row>
    <row r="150" spans="1:20">
      <c r="A150" s="28">
        <f t="shared" si="53"/>
        <v>30</v>
      </c>
      <c r="B150" s="9" t="s">
        <v>127</v>
      </c>
      <c r="C150" s="8">
        <v>1974</v>
      </c>
      <c r="D150" s="8">
        <v>2018</v>
      </c>
      <c r="E150" s="12" t="s">
        <v>34</v>
      </c>
      <c r="F150" s="8">
        <v>5</v>
      </c>
      <c r="G150" s="8">
        <v>6</v>
      </c>
      <c r="H150" s="16">
        <v>5843.1</v>
      </c>
      <c r="I150" s="16">
        <v>5311.7</v>
      </c>
      <c r="J150" s="16">
        <v>4405</v>
      </c>
      <c r="K150" s="45">
        <v>216</v>
      </c>
      <c r="L150" s="15">
        <f t="shared" si="57"/>
        <v>23531799.767999999</v>
      </c>
      <c r="M150" s="17"/>
      <c r="N150" s="17"/>
      <c r="O150" s="17"/>
      <c r="P150" s="15">
        <f>'Форма 2'!C150-O150</f>
        <v>23531799.767999999</v>
      </c>
      <c r="Q150" s="16">
        <f t="shared" si="58"/>
        <v>4430.1823837942657</v>
      </c>
      <c r="R150" s="16">
        <f t="shared" si="59"/>
        <v>4430.1823837942657</v>
      </c>
      <c r="S150" s="9" t="s">
        <v>29</v>
      </c>
      <c r="T150" s="30" t="s">
        <v>27</v>
      </c>
    </row>
    <row r="151" spans="1:20">
      <c r="A151" s="28">
        <f t="shared" si="53"/>
        <v>31</v>
      </c>
      <c r="B151" s="9" t="s">
        <v>128</v>
      </c>
      <c r="C151" s="8">
        <v>1972</v>
      </c>
      <c r="D151" s="8">
        <v>2019</v>
      </c>
      <c r="E151" s="12" t="s">
        <v>34</v>
      </c>
      <c r="F151" s="8">
        <v>5</v>
      </c>
      <c r="G151" s="8">
        <v>6</v>
      </c>
      <c r="H151" s="16">
        <v>5202</v>
      </c>
      <c r="I151" s="16">
        <v>4745.3</v>
      </c>
      <c r="J151" s="16">
        <v>4481.8999999999996</v>
      </c>
      <c r="K151" s="45">
        <v>221</v>
      </c>
      <c r="L151" s="15">
        <f t="shared" si="57"/>
        <v>20949910.559999999</v>
      </c>
      <c r="M151" s="17"/>
      <c r="N151" s="17"/>
      <c r="O151" s="17"/>
      <c r="P151" s="15">
        <f>'Форма 2'!C151-O151</f>
        <v>20949910.559999999</v>
      </c>
      <c r="Q151" s="16">
        <f t="shared" si="58"/>
        <v>4414.8758898278293</v>
      </c>
      <c r="R151" s="16">
        <f t="shared" si="59"/>
        <v>4414.8758898278293</v>
      </c>
      <c r="S151" s="9" t="s">
        <v>29</v>
      </c>
      <c r="T151" s="30" t="s">
        <v>27</v>
      </c>
    </row>
    <row r="152" spans="1:20">
      <c r="A152" s="28">
        <f t="shared" si="53"/>
        <v>32</v>
      </c>
      <c r="B152" s="9" t="s">
        <v>129</v>
      </c>
      <c r="C152" s="7">
        <v>1981</v>
      </c>
      <c r="D152" s="8"/>
      <c r="E152" s="12" t="s">
        <v>57</v>
      </c>
      <c r="F152" s="8">
        <v>5</v>
      </c>
      <c r="G152" s="8">
        <v>4</v>
      </c>
      <c r="H152" s="16">
        <v>2821.3</v>
      </c>
      <c r="I152" s="16">
        <v>2789.5</v>
      </c>
      <c r="J152" s="16">
        <v>1701.6</v>
      </c>
      <c r="K152" s="46">
        <v>124</v>
      </c>
      <c r="L152" s="15">
        <f t="shared" si="57"/>
        <v>9719434.9260000009</v>
      </c>
      <c r="M152" s="17"/>
      <c r="N152" s="17"/>
      <c r="O152" s="17"/>
      <c r="P152" s="15">
        <f>'Форма 2'!C152-O152</f>
        <v>9719434.9260000009</v>
      </c>
      <c r="Q152" s="16">
        <f t="shared" si="58"/>
        <v>3484.2928575013448</v>
      </c>
      <c r="R152" s="16">
        <f t="shared" si="59"/>
        <v>3484.2928575013448</v>
      </c>
      <c r="S152" s="9" t="s">
        <v>29</v>
      </c>
      <c r="T152" s="30" t="s">
        <v>27</v>
      </c>
    </row>
    <row r="153" spans="1:20">
      <c r="A153" s="28">
        <f t="shared" si="53"/>
        <v>33</v>
      </c>
      <c r="B153" s="9" t="s">
        <v>217</v>
      </c>
      <c r="C153" s="7">
        <v>1980</v>
      </c>
      <c r="D153" s="8"/>
      <c r="E153" s="12" t="s">
        <v>33</v>
      </c>
      <c r="F153" s="8">
        <v>5</v>
      </c>
      <c r="G153" s="8">
        <v>8</v>
      </c>
      <c r="H153" s="16">
        <v>10604.2</v>
      </c>
      <c r="I153" s="16">
        <v>8377.1</v>
      </c>
      <c r="J153" s="16">
        <v>8315.1</v>
      </c>
      <c r="K153" s="46">
        <v>377</v>
      </c>
      <c r="L153" s="15">
        <f t="shared" si="57"/>
        <v>4828198.3020000001</v>
      </c>
      <c r="M153" s="17"/>
      <c r="N153" s="17"/>
      <c r="O153" s="17"/>
      <c r="P153" s="15">
        <f>'Форма 2'!C153-O153</f>
        <v>4828198.3020000001</v>
      </c>
      <c r="Q153" s="16">
        <f t="shared" si="58"/>
        <v>576.35677048143157</v>
      </c>
      <c r="R153" s="16">
        <f t="shared" si="59"/>
        <v>576.35677048143157</v>
      </c>
      <c r="S153" s="9" t="s">
        <v>29</v>
      </c>
      <c r="T153" s="30" t="s">
        <v>26</v>
      </c>
    </row>
    <row r="154" spans="1:20">
      <c r="A154" s="28">
        <f t="shared" si="53"/>
        <v>34</v>
      </c>
      <c r="B154" s="61" t="s">
        <v>130</v>
      </c>
      <c r="C154" s="7">
        <v>1996</v>
      </c>
      <c r="D154" s="8">
        <v>2020</v>
      </c>
      <c r="E154" s="12" t="s">
        <v>57</v>
      </c>
      <c r="F154" s="8">
        <v>5</v>
      </c>
      <c r="G154" s="8">
        <v>4</v>
      </c>
      <c r="H154" s="16">
        <v>2871.8</v>
      </c>
      <c r="I154" s="16">
        <v>2871.8</v>
      </c>
      <c r="J154" s="16">
        <v>1691.7</v>
      </c>
      <c r="K154" s="46">
        <v>132</v>
      </c>
      <c r="L154" s="15">
        <f t="shared" si="57"/>
        <v>9893408.4360000007</v>
      </c>
      <c r="M154" s="17"/>
      <c r="N154" s="17"/>
      <c r="O154" s="17"/>
      <c r="P154" s="15">
        <f>'Форма 2'!C154-O154</f>
        <v>9893408.4360000007</v>
      </c>
      <c r="Q154" s="16">
        <f t="shared" si="58"/>
        <v>3445.02</v>
      </c>
      <c r="R154" s="16">
        <f t="shared" si="59"/>
        <v>3445.02</v>
      </c>
      <c r="S154" s="9" t="s">
        <v>29</v>
      </c>
      <c r="T154" s="30" t="s">
        <v>27</v>
      </c>
    </row>
    <row r="155" spans="1:20">
      <c r="A155" s="28">
        <f t="shared" si="53"/>
        <v>35</v>
      </c>
      <c r="B155" s="61" t="s">
        <v>262</v>
      </c>
      <c r="C155" s="7">
        <v>1957</v>
      </c>
      <c r="D155" s="8"/>
      <c r="E155" s="12" t="s">
        <v>34</v>
      </c>
      <c r="F155" s="8">
        <v>2</v>
      </c>
      <c r="G155" s="8">
        <v>1</v>
      </c>
      <c r="H155" s="16">
        <v>426.9</v>
      </c>
      <c r="I155" s="16">
        <v>385.3</v>
      </c>
      <c r="J155" s="16">
        <v>385.3</v>
      </c>
      <c r="K155" s="46">
        <v>22</v>
      </c>
      <c r="L155" s="15">
        <f t="shared" ref="L155" si="102">SUM(M155:P155)</f>
        <v>3401867.9129999997</v>
      </c>
      <c r="M155" s="17"/>
      <c r="N155" s="17"/>
      <c r="O155" s="17"/>
      <c r="P155" s="15">
        <f>'Форма 2'!C155-O155</f>
        <v>3401867.9129999997</v>
      </c>
      <c r="Q155" s="16">
        <f t="shared" ref="Q155" si="103">L155/I155</f>
        <v>8829.1407033480391</v>
      </c>
      <c r="R155" s="16">
        <f t="shared" ref="R155" si="104">Q155</f>
        <v>8829.1407033480391</v>
      </c>
      <c r="S155" s="9" t="s">
        <v>29</v>
      </c>
      <c r="T155" s="30" t="s">
        <v>26</v>
      </c>
    </row>
    <row r="156" spans="1:20">
      <c r="A156" s="28">
        <f t="shared" si="53"/>
        <v>36</v>
      </c>
      <c r="B156" s="9" t="s">
        <v>131</v>
      </c>
      <c r="C156" s="7">
        <v>1988</v>
      </c>
      <c r="D156" s="8"/>
      <c r="E156" s="12" t="s">
        <v>23</v>
      </c>
      <c r="F156" s="8">
        <v>3</v>
      </c>
      <c r="G156" s="8">
        <v>3</v>
      </c>
      <c r="H156" s="16">
        <v>3267.1</v>
      </c>
      <c r="I156" s="16">
        <v>1701.2</v>
      </c>
      <c r="J156" s="16">
        <v>1701.2</v>
      </c>
      <c r="K156" s="46">
        <v>92</v>
      </c>
      <c r="L156" s="15">
        <f t="shared" si="57"/>
        <v>23214019.669</v>
      </c>
      <c r="M156" s="17"/>
      <c r="N156" s="17"/>
      <c r="O156" s="17"/>
      <c r="P156" s="15">
        <f>'Форма 2'!C156-O156</f>
        <v>23214019.669</v>
      </c>
      <c r="Q156" s="16">
        <f t="shared" si="58"/>
        <v>13645.673447566423</v>
      </c>
      <c r="R156" s="16">
        <f t="shared" si="59"/>
        <v>13645.673447566423</v>
      </c>
      <c r="S156" s="9" t="s">
        <v>29</v>
      </c>
      <c r="T156" s="30" t="s">
        <v>26</v>
      </c>
    </row>
    <row r="157" spans="1:20">
      <c r="A157" s="28">
        <f t="shared" si="53"/>
        <v>37</v>
      </c>
      <c r="B157" s="9" t="s">
        <v>258</v>
      </c>
      <c r="C157" s="7">
        <v>1936</v>
      </c>
      <c r="D157" s="8">
        <v>2009</v>
      </c>
      <c r="E157" s="12" t="s">
        <v>34</v>
      </c>
      <c r="F157" s="8">
        <v>5</v>
      </c>
      <c r="G157" s="8">
        <v>5</v>
      </c>
      <c r="H157" s="16">
        <v>4224.3</v>
      </c>
      <c r="I157" s="16">
        <v>3059.7</v>
      </c>
      <c r="J157" s="16">
        <v>2910.1</v>
      </c>
      <c r="K157" s="46">
        <v>124</v>
      </c>
      <c r="L157" s="15">
        <f t="shared" ref="L157" si="105">SUM(M157:P157)</f>
        <v>21721392.843000002</v>
      </c>
      <c r="M157" s="17"/>
      <c r="N157" s="17"/>
      <c r="O157" s="17"/>
      <c r="P157" s="15">
        <f>'Форма 2'!C157-O157</f>
        <v>21721392.843000002</v>
      </c>
      <c r="Q157" s="16">
        <f t="shared" ref="Q157" si="106">L157/I157</f>
        <v>7099.1903921953144</v>
      </c>
      <c r="R157" s="16">
        <f t="shared" ref="R157" si="107">Q157</f>
        <v>7099.1903921953144</v>
      </c>
      <c r="S157" s="9" t="s">
        <v>29</v>
      </c>
      <c r="T157" s="30" t="s">
        <v>26</v>
      </c>
    </row>
    <row r="158" spans="1:20">
      <c r="A158" s="28">
        <f t="shared" si="53"/>
        <v>38</v>
      </c>
      <c r="B158" s="9" t="s">
        <v>135</v>
      </c>
      <c r="C158" s="7">
        <v>1949</v>
      </c>
      <c r="D158" s="8"/>
      <c r="E158" s="12" t="s">
        <v>32</v>
      </c>
      <c r="F158" s="8">
        <v>2</v>
      </c>
      <c r="G158" s="8">
        <v>1</v>
      </c>
      <c r="H158" s="16">
        <v>555.70000000000005</v>
      </c>
      <c r="I158" s="16">
        <v>512.70000000000005</v>
      </c>
      <c r="J158" s="16">
        <v>512.70000000000005</v>
      </c>
      <c r="K158" s="46">
        <v>21</v>
      </c>
      <c r="L158" s="15">
        <f t="shared" si="57"/>
        <v>1064937.923</v>
      </c>
      <c r="M158" s="17"/>
      <c r="N158" s="17"/>
      <c r="O158" s="17"/>
      <c r="P158" s="15">
        <f>'Форма 2'!C158-O158</f>
        <v>1064937.923</v>
      </c>
      <c r="Q158" s="16">
        <f t="shared" si="58"/>
        <v>2077.1170723620048</v>
      </c>
      <c r="R158" s="16">
        <f t="shared" si="59"/>
        <v>2077.1170723620048</v>
      </c>
      <c r="S158" s="9" t="s">
        <v>29</v>
      </c>
      <c r="T158" s="30" t="s">
        <v>26</v>
      </c>
    </row>
    <row r="159" spans="1:20">
      <c r="A159" s="28">
        <f t="shared" si="53"/>
        <v>39</v>
      </c>
      <c r="B159" s="65" t="s">
        <v>136</v>
      </c>
      <c r="C159" s="7">
        <v>1960</v>
      </c>
      <c r="D159" s="8"/>
      <c r="E159" s="12" t="s">
        <v>23</v>
      </c>
      <c r="F159" s="8">
        <v>4</v>
      </c>
      <c r="G159" s="8">
        <v>4</v>
      </c>
      <c r="H159" s="16">
        <v>2758.7</v>
      </c>
      <c r="I159" s="16">
        <v>2540.3000000000002</v>
      </c>
      <c r="J159" s="16">
        <v>2540.3000000000002</v>
      </c>
      <c r="K159" s="46">
        <v>114</v>
      </c>
      <c r="L159" s="15">
        <f t="shared" si="57"/>
        <v>4732853.3069999991</v>
      </c>
      <c r="M159" s="17"/>
      <c r="N159" s="17"/>
      <c r="O159" s="17"/>
      <c r="P159" s="15">
        <f>'Форма 2'!C159-O159</f>
        <v>4732853.3069999991</v>
      </c>
      <c r="Q159" s="16">
        <f t="shared" si="58"/>
        <v>1863.1080214935239</v>
      </c>
      <c r="R159" s="16">
        <f t="shared" si="59"/>
        <v>1863.1080214935239</v>
      </c>
      <c r="S159" s="9" t="s">
        <v>29</v>
      </c>
      <c r="T159" s="30" t="s">
        <v>27</v>
      </c>
    </row>
    <row r="160" spans="1:20">
      <c r="A160" s="28">
        <f t="shared" si="53"/>
        <v>40</v>
      </c>
      <c r="B160" s="9" t="s">
        <v>137</v>
      </c>
      <c r="C160" s="7">
        <v>1960</v>
      </c>
      <c r="D160" s="8"/>
      <c r="E160" s="12" t="s">
        <v>23</v>
      </c>
      <c r="F160" s="8">
        <v>4</v>
      </c>
      <c r="G160" s="8">
        <v>2</v>
      </c>
      <c r="H160" s="16">
        <v>1332.3</v>
      </c>
      <c r="I160" s="16">
        <v>1235.5</v>
      </c>
      <c r="J160" s="16">
        <v>1235.5</v>
      </c>
      <c r="K160" s="46">
        <v>49</v>
      </c>
      <c r="L160" s="15">
        <f t="shared" si="57"/>
        <v>7938003.2759999996</v>
      </c>
      <c r="M160" s="17"/>
      <c r="N160" s="17"/>
      <c r="O160" s="17"/>
      <c r="P160" s="15">
        <f>'Форма 2'!C160-O160</f>
        <v>7938003.2759999996</v>
      </c>
      <c r="Q160" s="16">
        <f t="shared" si="58"/>
        <v>6424.9318300283285</v>
      </c>
      <c r="R160" s="16">
        <f t="shared" si="59"/>
        <v>6424.9318300283285</v>
      </c>
      <c r="S160" s="9" t="s">
        <v>29</v>
      </c>
      <c r="T160" s="30" t="s">
        <v>26</v>
      </c>
    </row>
    <row r="161" spans="1:20">
      <c r="A161" s="28">
        <f t="shared" si="53"/>
        <v>41</v>
      </c>
      <c r="B161" s="9" t="s">
        <v>133</v>
      </c>
      <c r="C161" s="7">
        <v>1936</v>
      </c>
      <c r="D161" s="8"/>
      <c r="E161" s="12" t="s">
        <v>23</v>
      </c>
      <c r="F161" s="8">
        <v>4</v>
      </c>
      <c r="G161" s="8">
        <v>4</v>
      </c>
      <c r="H161" s="16">
        <v>2280.1999999999998</v>
      </c>
      <c r="I161" s="16">
        <v>1924.1</v>
      </c>
      <c r="J161" s="16">
        <v>1924.1</v>
      </c>
      <c r="K161" s="46">
        <v>75</v>
      </c>
      <c r="L161" s="15">
        <f t="shared" si="57"/>
        <v>24019170.759999998</v>
      </c>
      <c r="M161" s="17"/>
      <c r="N161" s="17"/>
      <c r="O161" s="17"/>
      <c r="P161" s="15">
        <f>'Форма 2'!C161-O161</f>
        <v>24019170.759999998</v>
      </c>
      <c r="Q161" s="16">
        <f t="shared" si="58"/>
        <v>12483.327664882283</v>
      </c>
      <c r="R161" s="16">
        <f t="shared" si="59"/>
        <v>12483.327664882283</v>
      </c>
      <c r="S161" s="9" t="s">
        <v>29</v>
      </c>
      <c r="T161" s="30" t="s">
        <v>26</v>
      </c>
    </row>
    <row r="162" spans="1:20">
      <c r="A162" s="28">
        <f t="shared" si="53"/>
        <v>42</v>
      </c>
      <c r="B162" s="9" t="s">
        <v>138</v>
      </c>
      <c r="C162" s="7">
        <v>1963</v>
      </c>
      <c r="D162" s="8">
        <v>2020</v>
      </c>
      <c r="E162" s="12" t="s">
        <v>23</v>
      </c>
      <c r="F162" s="8">
        <v>5</v>
      </c>
      <c r="G162" s="8">
        <v>3</v>
      </c>
      <c r="H162" s="16">
        <v>2634.7</v>
      </c>
      <c r="I162" s="16">
        <v>2455.5</v>
      </c>
      <c r="J162" s="16">
        <v>2413.8000000000002</v>
      </c>
      <c r="K162" s="46">
        <v>143</v>
      </c>
      <c r="L162" s="15">
        <f t="shared" si="57"/>
        <v>3859993.5819999995</v>
      </c>
      <c r="M162" s="17"/>
      <c r="N162" s="17"/>
      <c r="O162" s="17"/>
      <c r="P162" s="15">
        <f>'Форма 2'!C162-O162</f>
        <v>3859993.5819999995</v>
      </c>
      <c r="Q162" s="16">
        <f t="shared" si="58"/>
        <v>1571.9786528201994</v>
      </c>
      <c r="R162" s="16">
        <f t="shared" si="59"/>
        <v>1571.9786528201994</v>
      </c>
      <c r="S162" s="9" t="s">
        <v>29</v>
      </c>
      <c r="T162" s="30" t="s">
        <v>26</v>
      </c>
    </row>
    <row r="163" spans="1:20">
      <c r="A163" s="28">
        <f t="shared" si="53"/>
        <v>43</v>
      </c>
      <c r="B163" s="65" t="s">
        <v>134</v>
      </c>
      <c r="C163" s="7">
        <v>1934</v>
      </c>
      <c r="D163" s="8">
        <v>2009</v>
      </c>
      <c r="E163" s="12" t="s">
        <v>23</v>
      </c>
      <c r="F163" s="8">
        <v>4</v>
      </c>
      <c r="G163" s="8">
        <v>4</v>
      </c>
      <c r="H163" s="16">
        <v>2147.6999999999998</v>
      </c>
      <c r="I163" s="16">
        <v>1938.8</v>
      </c>
      <c r="J163" s="16">
        <v>1938.8</v>
      </c>
      <c r="K163" s="46">
        <v>87</v>
      </c>
      <c r="L163" s="15">
        <f t="shared" si="57"/>
        <v>3644625.4229999995</v>
      </c>
      <c r="M163" s="17"/>
      <c r="N163" s="17"/>
      <c r="O163" s="17"/>
      <c r="P163" s="15">
        <f>'Форма 2'!C163-O163</f>
        <v>3644625.4229999995</v>
      </c>
      <c r="Q163" s="16">
        <f t="shared" si="58"/>
        <v>1879.8356834124199</v>
      </c>
      <c r="R163" s="16">
        <f t="shared" si="59"/>
        <v>1879.8356834124199</v>
      </c>
      <c r="S163" s="9" t="s">
        <v>29</v>
      </c>
      <c r="T163" s="30" t="s">
        <v>27</v>
      </c>
    </row>
    <row r="164" spans="1:20">
      <c r="A164" s="28">
        <f t="shared" si="53"/>
        <v>44</v>
      </c>
      <c r="B164" s="9" t="s">
        <v>139</v>
      </c>
      <c r="C164" s="7">
        <v>1968</v>
      </c>
      <c r="D164" s="8"/>
      <c r="E164" s="12" t="s">
        <v>23</v>
      </c>
      <c r="F164" s="8">
        <v>5</v>
      </c>
      <c r="G164" s="8">
        <v>2</v>
      </c>
      <c r="H164" s="16">
        <v>1721</v>
      </c>
      <c r="I164" s="16">
        <v>1602.2</v>
      </c>
      <c r="J164" s="16">
        <v>1602.2</v>
      </c>
      <c r="K164" s="46">
        <v>85</v>
      </c>
      <c r="L164" s="15">
        <f t="shared" si="57"/>
        <v>2521368.2599999998</v>
      </c>
      <c r="M164" s="17"/>
      <c r="N164" s="17"/>
      <c r="O164" s="17"/>
      <c r="P164" s="15">
        <f>'Форма 2'!C164-O164</f>
        <v>2521368.2599999998</v>
      </c>
      <c r="Q164" s="16">
        <f t="shared" si="58"/>
        <v>1573.6913369117462</v>
      </c>
      <c r="R164" s="16">
        <f t="shared" si="59"/>
        <v>1573.6913369117462</v>
      </c>
      <c r="S164" s="9" t="s">
        <v>29</v>
      </c>
      <c r="T164" s="30" t="s">
        <v>26</v>
      </c>
    </row>
    <row r="165" spans="1:20">
      <c r="A165" s="28">
        <f t="shared" si="53"/>
        <v>45</v>
      </c>
      <c r="B165" s="9" t="s">
        <v>140</v>
      </c>
      <c r="C165" s="7">
        <v>1964</v>
      </c>
      <c r="D165" s="8">
        <v>2020</v>
      </c>
      <c r="E165" s="12" t="s">
        <v>23</v>
      </c>
      <c r="F165" s="8">
        <v>5</v>
      </c>
      <c r="G165" s="8">
        <v>4</v>
      </c>
      <c r="H165" s="16">
        <v>3374.8</v>
      </c>
      <c r="I165" s="16">
        <v>3135.8</v>
      </c>
      <c r="J165" s="16">
        <v>3052.8</v>
      </c>
      <c r="K165" s="46">
        <v>152</v>
      </c>
      <c r="L165" s="15">
        <f t="shared" si="57"/>
        <v>4944284.4879999999</v>
      </c>
      <c r="M165" s="17"/>
      <c r="N165" s="17"/>
      <c r="O165" s="17"/>
      <c r="P165" s="15">
        <f>'Форма 2'!C165-O165</f>
        <v>4944284.4879999999</v>
      </c>
      <c r="Q165" s="16">
        <f t="shared" si="58"/>
        <v>1576.7218853243189</v>
      </c>
      <c r="R165" s="16">
        <f t="shared" si="59"/>
        <v>1576.7218853243189</v>
      </c>
      <c r="S165" s="9" t="s">
        <v>29</v>
      </c>
      <c r="T165" s="30" t="s">
        <v>26</v>
      </c>
    </row>
    <row r="166" spans="1:20">
      <c r="A166" s="28">
        <f t="shared" si="53"/>
        <v>46</v>
      </c>
      <c r="B166" s="9" t="s">
        <v>141</v>
      </c>
      <c r="C166" s="7">
        <v>1966</v>
      </c>
      <c r="D166" s="8">
        <v>2020</v>
      </c>
      <c r="E166" s="12" t="s">
        <v>23</v>
      </c>
      <c r="F166" s="8">
        <v>5</v>
      </c>
      <c r="G166" s="8">
        <v>4</v>
      </c>
      <c r="H166" s="16">
        <v>3447</v>
      </c>
      <c r="I166" s="16">
        <v>3201</v>
      </c>
      <c r="J166" s="16">
        <v>3201</v>
      </c>
      <c r="K166" s="46">
        <v>156</v>
      </c>
      <c r="L166" s="15">
        <f t="shared" si="57"/>
        <v>5050061.8199999994</v>
      </c>
      <c r="M166" s="17"/>
      <c r="N166" s="17"/>
      <c r="O166" s="17"/>
      <c r="P166" s="15">
        <f>'Форма 2'!C166-O166</f>
        <v>5050061.8199999994</v>
      </c>
      <c r="Q166" s="16">
        <f t="shared" si="58"/>
        <v>1577.6513027179005</v>
      </c>
      <c r="R166" s="16">
        <f t="shared" si="59"/>
        <v>1577.6513027179005</v>
      </c>
      <c r="S166" s="9" t="s">
        <v>29</v>
      </c>
      <c r="T166" s="30" t="s">
        <v>26</v>
      </c>
    </row>
    <row r="167" spans="1:20">
      <c r="A167" s="28">
        <f t="shared" si="53"/>
        <v>47</v>
      </c>
      <c r="B167" s="9" t="s">
        <v>142</v>
      </c>
      <c r="C167" s="7">
        <v>1954</v>
      </c>
      <c r="D167" s="8"/>
      <c r="E167" s="12" t="s">
        <v>54</v>
      </c>
      <c r="F167" s="8">
        <v>2</v>
      </c>
      <c r="G167" s="8">
        <v>1</v>
      </c>
      <c r="H167" s="16">
        <v>393.7</v>
      </c>
      <c r="I167" s="16">
        <v>358.4</v>
      </c>
      <c r="J167" s="16">
        <v>358.4</v>
      </c>
      <c r="K167" s="46">
        <v>18</v>
      </c>
      <c r="L167" s="15">
        <f t="shared" si="57"/>
        <v>1051675.0620000002</v>
      </c>
      <c r="M167" s="17"/>
      <c r="N167" s="17"/>
      <c r="O167" s="17"/>
      <c r="P167" s="15">
        <f>'Форма 2'!C167-O167</f>
        <v>1051675.0620000002</v>
      </c>
      <c r="Q167" s="16">
        <f t="shared" si="58"/>
        <v>2934.361222098215</v>
      </c>
      <c r="R167" s="16">
        <f t="shared" si="59"/>
        <v>2934.361222098215</v>
      </c>
      <c r="S167" s="9" t="s">
        <v>29</v>
      </c>
      <c r="T167" s="30" t="s">
        <v>26</v>
      </c>
    </row>
    <row r="168" spans="1:20">
      <c r="A168" s="28">
        <f t="shared" si="53"/>
        <v>48</v>
      </c>
      <c r="B168" s="9" t="s">
        <v>143</v>
      </c>
      <c r="C168" s="7">
        <v>1954</v>
      </c>
      <c r="D168" s="8"/>
      <c r="E168" s="12" t="s">
        <v>54</v>
      </c>
      <c r="F168" s="8">
        <v>2</v>
      </c>
      <c r="G168" s="8">
        <v>2</v>
      </c>
      <c r="H168" s="16">
        <v>714.3</v>
      </c>
      <c r="I168" s="16">
        <v>646.1</v>
      </c>
      <c r="J168" s="16">
        <v>646.1</v>
      </c>
      <c r="K168" s="46">
        <v>21</v>
      </c>
      <c r="L168" s="15">
        <f>SUM(M168:P168)</f>
        <v>5692092.4109999994</v>
      </c>
      <c r="M168" s="17"/>
      <c r="N168" s="17"/>
      <c r="O168" s="17"/>
      <c r="P168" s="15">
        <f>'Форма 2'!C168-O168</f>
        <v>5692092.4109999994</v>
      </c>
      <c r="Q168" s="16">
        <f>L168/I168</f>
        <v>8809.924796471134</v>
      </c>
      <c r="R168" s="16">
        <f>Q168</f>
        <v>8809.924796471134</v>
      </c>
      <c r="S168" s="9" t="s">
        <v>29</v>
      </c>
      <c r="T168" s="30" t="s">
        <v>26</v>
      </c>
    </row>
    <row r="169" spans="1:20">
      <c r="A169" s="28">
        <f t="shared" si="53"/>
        <v>49</v>
      </c>
      <c r="B169" s="59" t="s">
        <v>230</v>
      </c>
      <c r="C169" s="7">
        <v>1955</v>
      </c>
      <c r="D169" s="8"/>
      <c r="E169" s="12" t="s">
        <v>37</v>
      </c>
      <c r="F169" s="8">
        <v>2</v>
      </c>
      <c r="G169" s="8">
        <v>2</v>
      </c>
      <c r="H169" s="16">
        <v>839</v>
      </c>
      <c r="I169" s="16">
        <v>764.1</v>
      </c>
      <c r="J169" s="16">
        <v>764.1</v>
      </c>
      <c r="K169" s="46">
        <v>34</v>
      </c>
      <c r="L169" s="15">
        <f>SUM(M169:P169)</f>
        <v>2301553.19</v>
      </c>
      <c r="M169" s="17"/>
      <c r="N169" s="17"/>
      <c r="O169" s="17"/>
      <c r="P169" s="15">
        <f>'Форма 2'!C169-O169</f>
        <v>2301553.19</v>
      </c>
      <c r="Q169" s="16">
        <f>L169/I169</f>
        <v>3012.109920167517</v>
      </c>
      <c r="R169" s="16">
        <f>Q169</f>
        <v>3012.109920167517</v>
      </c>
      <c r="S169" s="9" t="s">
        <v>29</v>
      </c>
      <c r="T169" s="30" t="s">
        <v>26</v>
      </c>
    </row>
    <row r="170" spans="1:20">
      <c r="A170" s="28">
        <f t="shared" si="53"/>
        <v>50</v>
      </c>
      <c r="B170" s="58" t="s">
        <v>253</v>
      </c>
      <c r="C170" s="7">
        <v>1968</v>
      </c>
      <c r="D170" s="8"/>
      <c r="E170" s="12" t="s">
        <v>34</v>
      </c>
      <c r="F170" s="8">
        <v>5</v>
      </c>
      <c r="G170" s="8">
        <v>4</v>
      </c>
      <c r="H170" s="16">
        <v>3423.6</v>
      </c>
      <c r="I170" s="16">
        <v>3143.8999999999996</v>
      </c>
      <c r="J170" s="16">
        <v>3143.9</v>
      </c>
      <c r="K170" s="46">
        <v>163</v>
      </c>
      <c r="L170" s="15">
        <f>SUM(M170:P170)</f>
        <v>11794370.471999999</v>
      </c>
      <c r="M170" s="17"/>
      <c r="N170" s="17"/>
      <c r="O170" s="17"/>
      <c r="P170" s="15">
        <f>'Форма 2'!C170-O170</f>
        <v>11794370.471999999</v>
      </c>
      <c r="Q170" s="16">
        <f>L170/I170</f>
        <v>3751.5094220554092</v>
      </c>
      <c r="R170" s="16">
        <f>Q170</f>
        <v>3751.5094220554092</v>
      </c>
      <c r="S170" s="9" t="s">
        <v>29</v>
      </c>
      <c r="T170" s="30" t="s">
        <v>26</v>
      </c>
    </row>
    <row r="171" spans="1:20">
      <c r="A171" s="28">
        <f t="shared" si="53"/>
        <v>51</v>
      </c>
      <c r="B171" s="63" t="s">
        <v>144</v>
      </c>
      <c r="C171" s="7">
        <v>1995</v>
      </c>
      <c r="D171" s="8">
        <v>2019</v>
      </c>
      <c r="E171" s="12" t="s">
        <v>37</v>
      </c>
      <c r="F171" s="8">
        <v>3</v>
      </c>
      <c r="G171" s="8">
        <v>3</v>
      </c>
      <c r="H171" s="16">
        <v>1735.2</v>
      </c>
      <c r="I171" s="16">
        <v>1575.1</v>
      </c>
      <c r="J171" s="16">
        <v>1101.8</v>
      </c>
      <c r="K171" s="46">
        <v>44</v>
      </c>
      <c r="L171" s="15">
        <f t="shared" si="57"/>
        <v>14648870.736</v>
      </c>
      <c r="M171" s="17"/>
      <c r="N171" s="17"/>
      <c r="O171" s="17"/>
      <c r="P171" s="15">
        <f>'Форма 2'!C171-O171</f>
        <v>14648870.736</v>
      </c>
      <c r="Q171" s="16">
        <f t="shared" si="58"/>
        <v>9300.2798146149453</v>
      </c>
      <c r="R171" s="16">
        <f t="shared" si="59"/>
        <v>9300.2798146149453</v>
      </c>
      <c r="S171" s="9" t="s">
        <v>29</v>
      </c>
      <c r="T171" s="30" t="s">
        <v>26</v>
      </c>
    </row>
    <row r="172" spans="1:20">
      <c r="A172" s="28">
        <f t="shared" si="53"/>
        <v>52</v>
      </c>
      <c r="B172" s="9" t="s">
        <v>145</v>
      </c>
      <c r="C172" s="7">
        <v>1963</v>
      </c>
      <c r="D172" s="8"/>
      <c r="E172" s="12" t="s">
        <v>23</v>
      </c>
      <c r="F172" s="8">
        <v>5</v>
      </c>
      <c r="G172" s="8">
        <v>4</v>
      </c>
      <c r="H172" s="16">
        <v>4274.6000000000004</v>
      </c>
      <c r="I172" s="16">
        <v>3158.6</v>
      </c>
      <c r="J172" s="16">
        <v>3158.6</v>
      </c>
      <c r="K172" s="46">
        <v>139</v>
      </c>
      <c r="L172" s="15">
        <f t="shared" si="57"/>
        <v>7253953.4540000008</v>
      </c>
      <c r="M172" s="17"/>
      <c r="N172" s="17"/>
      <c r="O172" s="17"/>
      <c r="P172" s="15">
        <f>'Форма 2'!C172-O172</f>
        <v>7253953.4540000008</v>
      </c>
      <c r="Q172" s="16">
        <f t="shared" si="58"/>
        <v>2296.572359273096</v>
      </c>
      <c r="R172" s="16">
        <f t="shared" si="59"/>
        <v>2296.572359273096</v>
      </c>
      <c r="S172" s="9" t="s">
        <v>29</v>
      </c>
      <c r="T172" s="30" t="s">
        <v>27</v>
      </c>
    </row>
    <row r="173" spans="1:20">
      <c r="A173" s="28">
        <f t="shared" si="53"/>
        <v>53</v>
      </c>
      <c r="B173" s="61" t="s">
        <v>146</v>
      </c>
      <c r="C173" s="7">
        <v>1963</v>
      </c>
      <c r="D173" s="8"/>
      <c r="E173" s="12" t="s">
        <v>23</v>
      </c>
      <c r="F173" s="8">
        <v>5</v>
      </c>
      <c r="G173" s="8">
        <v>4</v>
      </c>
      <c r="H173" s="16">
        <v>4251</v>
      </c>
      <c r="I173" s="16">
        <v>3134.7</v>
      </c>
      <c r="J173" s="16">
        <v>3134.7</v>
      </c>
      <c r="K173" s="46">
        <v>129</v>
      </c>
      <c r="L173" s="15">
        <f t="shared" si="57"/>
        <v>7213904.4900000002</v>
      </c>
      <c r="M173" s="17"/>
      <c r="N173" s="17"/>
      <c r="O173" s="17"/>
      <c r="P173" s="15">
        <f>'Форма 2'!C173-O173</f>
        <v>7213904.4900000002</v>
      </c>
      <c r="Q173" s="16">
        <f t="shared" si="58"/>
        <v>2301.3061824098004</v>
      </c>
      <c r="R173" s="16">
        <f t="shared" si="59"/>
        <v>2301.3061824098004</v>
      </c>
      <c r="S173" s="9" t="s">
        <v>29</v>
      </c>
      <c r="T173" s="30" t="s">
        <v>27</v>
      </c>
    </row>
    <row r="174" spans="1:20">
      <c r="A174" s="28">
        <f t="shared" ref="A174:A228" si="108">A173+1</f>
        <v>54</v>
      </c>
      <c r="B174" s="61" t="s">
        <v>264</v>
      </c>
      <c r="C174" s="7">
        <v>1972</v>
      </c>
      <c r="D174" s="8"/>
      <c r="E174" s="12" t="s">
        <v>34</v>
      </c>
      <c r="F174" s="8">
        <v>5</v>
      </c>
      <c r="G174" s="8">
        <v>4</v>
      </c>
      <c r="H174" s="16">
        <v>2969.8</v>
      </c>
      <c r="I174" s="16">
        <v>2677.5</v>
      </c>
      <c r="J174" s="16">
        <v>2605.5</v>
      </c>
      <c r="K174" s="46">
        <v>119</v>
      </c>
      <c r="L174" s="15">
        <f t="shared" ref="L174" si="109">SUM(M174:P174)</f>
        <v>10231020.396</v>
      </c>
      <c r="M174" s="17"/>
      <c r="N174" s="17"/>
      <c r="O174" s="17"/>
      <c r="P174" s="15">
        <f>'Форма 2'!C174-O174</f>
        <v>10231020.396</v>
      </c>
      <c r="Q174" s="16">
        <f t="shared" ref="Q174" si="110">L174/I174</f>
        <v>3821.1093915966385</v>
      </c>
      <c r="R174" s="16">
        <f t="shared" ref="R174" si="111">Q174</f>
        <v>3821.1093915966385</v>
      </c>
      <c r="S174" s="9" t="s">
        <v>29</v>
      </c>
      <c r="T174" s="30" t="s">
        <v>26</v>
      </c>
    </row>
    <row r="175" spans="1:20">
      <c r="A175" s="28">
        <f t="shared" si="108"/>
        <v>55</v>
      </c>
      <c r="B175" s="9" t="s">
        <v>147</v>
      </c>
      <c r="C175" s="7">
        <v>1985</v>
      </c>
      <c r="D175" s="8"/>
      <c r="E175" s="12" t="s">
        <v>23</v>
      </c>
      <c r="F175" s="8">
        <v>5</v>
      </c>
      <c r="G175" s="8">
        <v>4</v>
      </c>
      <c r="H175" s="16">
        <v>3167.4</v>
      </c>
      <c r="I175" s="16">
        <v>2858.8</v>
      </c>
      <c r="J175" s="16">
        <v>2858.8</v>
      </c>
      <c r="K175" s="46">
        <v>115</v>
      </c>
      <c r="L175" s="15">
        <f t="shared" si="57"/>
        <v>10911756.348000001</v>
      </c>
      <c r="M175" s="17"/>
      <c r="N175" s="17"/>
      <c r="O175" s="17"/>
      <c r="P175" s="15">
        <f>'Форма 2'!C175-O175</f>
        <v>10911756.348000001</v>
      </c>
      <c r="Q175" s="16">
        <f t="shared" si="58"/>
        <v>3816.9009192668254</v>
      </c>
      <c r="R175" s="16">
        <f t="shared" si="59"/>
        <v>3816.9009192668254</v>
      </c>
      <c r="S175" s="9" t="s">
        <v>29</v>
      </c>
      <c r="T175" s="30" t="s">
        <v>26</v>
      </c>
    </row>
    <row r="176" spans="1:20">
      <c r="A176" s="28">
        <f t="shared" si="108"/>
        <v>56</v>
      </c>
      <c r="B176" s="9" t="s">
        <v>153</v>
      </c>
      <c r="C176" s="7">
        <v>1993</v>
      </c>
      <c r="D176" s="8"/>
      <c r="E176" s="12" t="s">
        <v>36</v>
      </c>
      <c r="F176" s="8">
        <v>5</v>
      </c>
      <c r="G176" s="8">
        <v>4</v>
      </c>
      <c r="H176" s="16">
        <v>2653.9</v>
      </c>
      <c r="I176" s="16">
        <v>2620.3000000000002</v>
      </c>
      <c r="J176" s="16">
        <v>1754</v>
      </c>
      <c r="K176" s="46">
        <v>140</v>
      </c>
      <c r="L176" s="15">
        <f t="shared" si="57"/>
        <v>2071130.0990000002</v>
      </c>
      <c r="M176" s="17"/>
      <c r="N176" s="17"/>
      <c r="O176" s="17"/>
      <c r="P176" s="15">
        <f>'Форма 2'!C176-O176</f>
        <v>2071130.0990000002</v>
      </c>
      <c r="Q176" s="16">
        <f t="shared" si="58"/>
        <v>790.41716559172619</v>
      </c>
      <c r="R176" s="16">
        <f t="shared" si="59"/>
        <v>790.41716559172619</v>
      </c>
      <c r="S176" s="9" t="s">
        <v>29</v>
      </c>
      <c r="T176" s="30" t="s">
        <v>26</v>
      </c>
    </row>
    <row r="177" spans="1:20">
      <c r="A177" s="28">
        <f t="shared" si="108"/>
        <v>57</v>
      </c>
      <c r="B177" s="9" t="s">
        <v>259</v>
      </c>
      <c r="C177" s="7">
        <v>1973</v>
      </c>
      <c r="D177" s="8"/>
      <c r="E177" s="12" t="s">
        <v>34</v>
      </c>
      <c r="F177" s="8">
        <v>5</v>
      </c>
      <c r="G177" s="8">
        <v>4</v>
      </c>
      <c r="H177" s="16">
        <v>3882</v>
      </c>
      <c r="I177" s="16">
        <v>3559.4</v>
      </c>
      <c r="J177" s="16">
        <v>3258.6</v>
      </c>
      <c r="K177" s="46">
        <v>153</v>
      </c>
      <c r="L177" s="15">
        <f t="shared" ref="L177" si="112">SUM(M177:P177)</f>
        <v>13373567.640000001</v>
      </c>
      <c r="M177" s="17"/>
      <c r="N177" s="17"/>
      <c r="O177" s="17"/>
      <c r="P177" s="15">
        <f>'Форма 2'!C177-O177</f>
        <v>13373567.640000001</v>
      </c>
      <c r="Q177" s="16">
        <f t="shared" ref="Q177" si="113">L177/I177</f>
        <v>3757.2533685452604</v>
      </c>
      <c r="R177" s="16">
        <f t="shared" ref="R177" si="114">Q177</f>
        <v>3757.2533685452604</v>
      </c>
      <c r="S177" s="9" t="s">
        <v>29</v>
      </c>
      <c r="T177" s="30" t="s">
        <v>26</v>
      </c>
    </row>
    <row r="178" spans="1:20">
      <c r="A178" s="28">
        <f t="shared" si="108"/>
        <v>58</v>
      </c>
      <c r="B178" s="9" t="s">
        <v>148</v>
      </c>
      <c r="C178" s="7">
        <v>1992</v>
      </c>
      <c r="D178" s="8">
        <v>2018</v>
      </c>
      <c r="E178" s="12" t="s">
        <v>55</v>
      </c>
      <c r="F178" s="8">
        <v>10</v>
      </c>
      <c r="G178" s="8">
        <v>2</v>
      </c>
      <c r="H178" s="16">
        <v>4462</v>
      </c>
      <c r="I178" s="16">
        <v>4462</v>
      </c>
      <c r="J178" s="16">
        <v>2762</v>
      </c>
      <c r="K178" s="46">
        <v>214</v>
      </c>
      <c r="L178" s="15">
        <f t="shared" si="57"/>
        <v>17551723.200000003</v>
      </c>
      <c r="M178" s="17"/>
      <c r="N178" s="17"/>
      <c r="O178" s="17"/>
      <c r="P178" s="15">
        <f>'Форма 2'!C178-O178</f>
        <v>17551723.200000003</v>
      </c>
      <c r="Q178" s="16">
        <f t="shared" si="58"/>
        <v>3933.6000000000008</v>
      </c>
      <c r="R178" s="16">
        <f t="shared" si="59"/>
        <v>3933.6000000000008</v>
      </c>
      <c r="S178" s="9" t="s">
        <v>29</v>
      </c>
      <c r="T178" s="30" t="s">
        <v>26</v>
      </c>
    </row>
    <row r="179" spans="1:20">
      <c r="A179" s="28">
        <f t="shared" si="108"/>
        <v>59</v>
      </c>
      <c r="B179" s="9" t="s">
        <v>149</v>
      </c>
      <c r="C179" s="7">
        <v>1983</v>
      </c>
      <c r="D179" s="8">
        <v>2009</v>
      </c>
      <c r="E179" s="12" t="s">
        <v>38</v>
      </c>
      <c r="F179" s="8">
        <v>5</v>
      </c>
      <c r="G179" s="8">
        <v>6</v>
      </c>
      <c r="H179" s="16">
        <v>4140.8</v>
      </c>
      <c r="I179" s="16">
        <v>3878.9</v>
      </c>
      <c r="J179" s="16">
        <v>2423.1999999999998</v>
      </c>
      <c r="K179" s="46">
        <v>219</v>
      </c>
      <c r="L179" s="15">
        <f t="shared" si="57"/>
        <v>10258417.920000002</v>
      </c>
      <c r="M179" s="17"/>
      <c r="N179" s="17"/>
      <c r="O179" s="17"/>
      <c r="P179" s="15">
        <f>'Форма 2'!C179-O179</f>
        <v>10258417.920000002</v>
      </c>
      <c r="Q179" s="16">
        <f t="shared" si="58"/>
        <v>2644.6719224522421</v>
      </c>
      <c r="R179" s="16">
        <f t="shared" si="59"/>
        <v>2644.6719224522421</v>
      </c>
      <c r="S179" s="9" t="s">
        <v>29</v>
      </c>
      <c r="T179" s="30" t="s">
        <v>26</v>
      </c>
    </row>
    <row r="180" spans="1:20">
      <c r="A180" s="28">
        <f t="shared" si="108"/>
        <v>60</v>
      </c>
      <c r="B180" s="9" t="s">
        <v>265</v>
      </c>
      <c r="C180" s="7">
        <v>1970</v>
      </c>
      <c r="D180" s="8"/>
      <c r="E180" s="12" t="s">
        <v>34</v>
      </c>
      <c r="F180" s="8">
        <v>5</v>
      </c>
      <c r="G180" s="8">
        <v>1</v>
      </c>
      <c r="H180" s="16">
        <v>3410.1</v>
      </c>
      <c r="I180" s="16">
        <v>2606.5</v>
      </c>
      <c r="J180" s="16">
        <v>2606.5</v>
      </c>
      <c r="K180" s="46">
        <v>137</v>
      </c>
      <c r="L180" s="15">
        <f t="shared" ref="L180" si="115">SUM(M180:P180)</f>
        <v>5786905.5989999995</v>
      </c>
      <c r="M180" s="17"/>
      <c r="N180" s="17"/>
      <c r="O180" s="17"/>
      <c r="P180" s="15">
        <f>'Форма 2'!C180-O180</f>
        <v>5786905.5989999995</v>
      </c>
      <c r="Q180" s="16">
        <f t="shared" ref="Q180" si="116">L180/I180</f>
        <v>2220.1824665259924</v>
      </c>
      <c r="R180" s="16">
        <f t="shared" ref="R180" si="117">Q180</f>
        <v>2220.1824665259924</v>
      </c>
      <c r="S180" s="9" t="s">
        <v>29</v>
      </c>
      <c r="T180" s="30" t="s">
        <v>26</v>
      </c>
    </row>
    <row r="181" spans="1:20">
      <c r="A181" s="28">
        <f t="shared" si="108"/>
        <v>61</v>
      </c>
      <c r="B181" s="9" t="s">
        <v>150</v>
      </c>
      <c r="C181" s="7">
        <v>1986</v>
      </c>
      <c r="D181" s="8"/>
      <c r="E181" s="12" t="s">
        <v>30</v>
      </c>
      <c r="F181" s="8">
        <v>5</v>
      </c>
      <c r="G181" s="8">
        <v>4</v>
      </c>
      <c r="H181" s="16">
        <v>2934.8</v>
      </c>
      <c r="I181" s="16">
        <v>2549.9</v>
      </c>
      <c r="J181" s="16">
        <v>2549.9</v>
      </c>
      <c r="K181" s="46">
        <v>127</v>
      </c>
      <c r="L181" s="15">
        <f t="shared" si="57"/>
        <v>10110444.696</v>
      </c>
      <c r="M181" s="17"/>
      <c r="N181" s="17"/>
      <c r="O181" s="17"/>
      <c r="P181" s="15">
        <f>'Форма 2'!C181-O181</f>
        <v>10110444.696</v>
      </c>
      <c r="Q181" s="16">
        <f t="shared" si="58"/>
        <v>3965.0357645397858</v>
      </c>
      <c r="R181" s="16">
        <f t="shared" si="59"/>
        <v>3965.0357645397858</v>
      </c>
      <c r="S181" s="9" t="s">
        <v>29</v>
      </c>
      <c r="T181" s="30" t="s">
        <v>26</v>
      </c>
    </row>
    <row r="182" spans="1:20">
      <c r="A182" s="28">
        <f t="shared" si="108"/>
        <v>62</v>
      </c>
      <c r="B182" s="9" t="s">
        <v>151</v>
      </c>
      <c r="C182" s="7">
        <v>1989</v>
      </c>
      <c r="D182" s="8"/>
      <c r="E182" s="12" t="s">
        <v>30</v>
      </c>
      <c r="F182" s="8">
        <v>5</v>
      </c>
      <c r="G182" s="8">
        <v>4</v>
      </c>
      <c r="H182" s="16">
        <v>2917.1</v>
      </c>
      <c r="I182" s="16">
        <v>2613.9</v>
      </c>
      <c r="J182" s="16">
        <v>2613.9</v>
      </c>
      <c r="K182" s="46">
        <v>155</v>
      </c>
      <c r="L182" s="15">
        <f t="shared" si="57"/>
        <v>10049467.842</v>
      </c>
      <c r="M182" s="17"/>
      <c r="N182" s="17"/>
      <c r="O182" s="17"/>
      <c r="P182" s="15">
        <f>'Форма 2'!C182-O182</f>
        <v>10049467.842</v>
      </c>
      <c r="Q182" s="16">
        <f t="shared" si="58"/>
        <v>3844.6259772753356</v>
      </c>
      <c r="R182" s="16">
        <f t="shared" si="59"/>
        <v>3844.6259772753356</v>
      </c>
      <c r="S182" s="9" t="s">
        <v>29</v>
      </c>
      <c r="T182" s="30" t="s">
        <v>26</v>
      </c>
    </row>
    <row r="183" spans="1:20">
      <c r="A183" s="28">
        <f t="shared" si="108"/>
        <v>63</v>
      </c>
      <c r="B183" s="9" t="s">
        <v>152</v>
      </c>
      <c r="C183" s="7">
        <v>1995</v>
      </c>
      <c r="D183" s="8">
        <v>2019</v>
      </c>
      <c r="E183" s="12" t="s">
        <v>55</v>
      </c>
      <c r="F183" s="8">
        <v>9</v>
      </c>
      <c r="G183" s="8">
        <v>2</v>
      </c>
      <c r="H183" s="16">
        <v>4829.5</v>
      </c>
      <c r="I183" s="16">
        <v>3984.4</v>
      </c>
      <c r="J183" s="16">
        <v>2420.6</v>
      </c>
      <c r="K183" s="46">
        <v>225</v>
      </c>
      <c r="L183" s="15">
        <f t="shared" si="57"/>
        <v>6468777.1850000005</v>
      </c>
      <c r="M183" s="17"/>
      <c r="N183" s="17"/>
      <c r="O183" s="17"/>
      <c r="P183" s="15">
        <f>'Форма 2'!C183-O183</f>
        <v>6468777.1850000005</v>
      </c>
      <c r="Q183" s="16">
        <f t="shared" si="58"/>
        <v>1623.5260478365626</v>
      </c>
      <c r="R183" s="16">
        <f t="shared" si="59"/>
        <v>1623.5260478365626</v>
      </c>
      <c r="S183" s="9" t="s">
        <v>29</v>
      </c>
      <c r="T183" s="30" t="s">
        <v>26</v>
      </c>
    </row>
    <row r="184" spans="1:20">
      <c r="A184" s="28">
        <f t="shared" si="108"/>
        <v>64</v>
      </c>
      <c r="B184" s="9" t="s">
        <v>224</v>
      </c>
      <c r="C184" s="7">
        <v>1970</v>
      </c>
      <c r="D184" s="8"/>
      <c r="E184" s="12" t="s">
        <v>34</v>
      </c>
      <c r="F184" s="8">
        <v>5</v>
      </c>
      <c r="G184" s="8">
        <v>1</v>
      </c>
      <c r="H184" s="16">
        <v>5070</v>
      </c>
      <c r="I184" s="16">
        <v>3702.1</v>
      </c>
      <c r="J184" s="16">
        <v>590.48</v>
      </c>
      <c r="K184" s="46">
        <v>29</v>
      </c>
      <c r="L184" s="15">
        <f t="shared" ref="L184" si="118">SUM(M184:P184)</f>
        <v>52652304.899999999</v>
      </c>
      <c r="M184" s="17"/>
      <c r="N184" s="17"/>
      <c r="O184" s="17"/>
      <c r="P184" s="15">
        <f>'Форма 2'!C184-O184</f>
        <v>52652304.899999999</v>
      </c>
      <c r="Q184" s="16">
        <f t="shared" ref="Q184" si="119">L184/I184</f>
        <v>14222.280570487021</v>
      </c>
      <c r="R184" s="16">
        <f t="shared" ref="R184" si="120">Q184</f>
        <v>14222.280570487021</v>
      </c>
      <c r="S184" s="9" t="s">
        <v>29</v>
      </c>
      <c r="T184" s="30" t="s">
        <v>26</v>
      </c>
    </row>
    <row r="185" spans="1:20">
      <c r="A185" s="28">
        <f t="shared" si="108"/>
        <v>65</v>
      </c>
      <c r="B185" s="9" t="s">
        <v>154</v>
      </c>
      <c r="C185" s="7">
        <v>1978</v>
      </c>
      <c r="D185" s="8"/>
      <c r="E185" s="12" t="s">
        <v>38</v>
      </c>
      <c r="F185" s="8">
        <v>5</v>
      </c>
      <c r="G185" s="8">
        <v>2</v>
      </c>
      <c r="H185" s="16">
        <v>3821.2</v>
      </c>
      <c r="I185" s="16">
        <v>3383.9</v>
      </c>
      <c r="J185" s="16">
        <v>3383.9</v>
      </c>
      <c r="K185" s="46">
        <v>173</v>
      </c>
      <c r="L185" s="15">
        <f t="shared" si="57"/>
        <v>6555688.9319999991</v>
      </c>
      <c r="M185" s="17"/>
      <c r="N185" s="17"/>
      <c r="O185" s="17"/>
      <c r="P185" s="15">
        <f>'Форма 2'!C185-O185</f>
        <v>6555688.9319999991</v>
      </c>
      <c r="Q185" s="16">
        <f t="shared" si="58"/>
        <v>1937.3175720322702</v>
      </c>
      <c r="R185" s="16">
        <f t="shared" si="59"/>
        <v>1937.3175720322702</v>
      </c>
      <c r="S185" s="9" t="s">
        <v>29</v>
      </c>
      <c r="T185" s="30" t="s">
        <v>26</v>
      </c>
    </row>
    <row r="186" spans="1:20">
      <c r="A186" s="28">
        <f t="shared" si="108"/>
        <v>66</v>
      </c>
      <c r="B186" s="65" t="s">
        <v>155</v>
      </c>
      <c r="C186" s="7">
        <v>1977</v>
      </c>
      <c r="D186" s="8"/>
      <c r="E186" s="12" t="s">
        <v>36</v>
      </c>
      <c r="F186" s="8">
        <v>5</v>
      </c>
      <c r="G186" s="8">
        <v>6</v>
      </c>
      <c r="H186" s="16">
        <v>3867.3</v>
      </c>
      <c r="I186" s="16">
        <v>3867.3</v>
      </c>
      <c r="J186" s="16">
        <v>2621.9</v>
      </c>
      <c r="K186" s="46">
        <v>195</v>
      </c>
      <c r="L186" s="15">
        <f t="shared" si="57"/>
        <v>13322925.846000001</v>
      </c>
      <c r="M186" s="17"/>
      <c r="N186" s="17"/>
      <c r="O186" s="17"/>
      <c r="P186" s="15">
        <f>'Форма 2'!C186-O186</f>
        <v>13322925.846000001</v>
      </c>
      <c r="Q186" s="16">
        <f t="shared" si="58"/>
        <v>3445.02</v>
      </c>
      <c r="R186" s="16">
        <f t="shared" si="59"/>
        <v>3445.02</v>
      </c>
      <c r="S186" s="9" t="s">
        <v>29</v>
      </c>
      <c r="T186" s="30" t="s">
        <v>27</v>
      </c>
    </row>
    <row r="187" spans="1:20">
      <c r="A187" s="28">
        <f t="shared" si="108"/>
        <v>67</v>
      </c>
      <c r="B187" s="9" t="s">
        <v>196</v>
      </c>
      <c r="C187" s="7">
        <v>1979</v>
      </c>
      <c r="D187" s="8"/>
      <c r="E187" s="12" t="s">
        <v>23</v>
      </c>
      <c r="F187" s="8">
        <v>5</v>
      </c>
      <c r="G187" s="8">
        <v>4</v>
      </c>
      <c r="H187" s="16">
        <v>2995.2</v>
      </c>
      <c r="I187" s="16">
        <v>2642.1</v>
      </c>
      <c r="J187" s="16">
        <v>2642.1</v>
      </c>
      <c r="K187" s="46">
        <v>102</v>
      </c>
      <c r="L187" s="15">
        <f t="shared" si="57"/>
        <v>10318523.903999999</v>
      </c>
      <c r="M187" s="17"/>
      <c r="N187" s="17"/>
      <c r="O187" s="17"/>
      <c r="P187" s="15">
        <f>'Форма 2'!C187-O187</f>
        <v>10318523.903999999</v>
      </c>
      <c r="Q187" s="16">
        <f t="shared" si="58"/>
        <v>3905.4251935960028</v>
      </c>
      <c r="R187" s="16">
        <f t="shared" si="59"/>
        <v>3905.4251935960028</v>
      </c>
      <c r="S187" s="9" t="s">
        <v>29</v>
      </c>
      <c r="T187" s="30" t="s">
        <v>26</v>
      </c>
    </row>
    <row r="188" spans="1:20">
      <c r="A188" s="28">
        <f t="shared" si="108"/>
        <v>68</v>
      </c>
      <c r="B188" s="63" t="s">
        <v>242</v>
      </c>
      <c r="C188" s="7">
        <v>1980</v>
      </c>
      <c r="D188" s="8">
        <v>2011</v>
      </c>
      <c r="E188" s="12" t="s">
        <v>34</v>
      </c>
      <c r="F188" s="8">
        <v>2</v>
      </c>
      <c r="G188" s="8">
        <v>1</v>
      </c>
      <c r="H188" s="16">
        <v>418.7</v>
      </c>
      <c r="I188" s="16">
        <v>290.7</v>
      </c>
      <c r="J188" s="16">
        <v>266.5</v>
      </c>
      <c r="K188" s="46">
        <v>23</v>
      </c>
      <c r="L188" s="15">
        <f t="shared" ref="L188" si="121">SUM(M188:P188)</f>
        <v>1148582.027</v>
      </c>
      <c r="M188" s="17"/>
      <c r="N188" s="17"/>
      <c r="O188" s="17"/>
      <c r="P188" s="15">
        <f>'Форма 2'!C188-O188</f>
        <v>1148582.027</v>
      </c>
      <c r="Q188" s="16">
        <f t="shared" ref="Q188" si="122">L188/I188</f>
        <v>3951.0905641554868</v>
      </c>
      <c r="R188" s="16">
        <f t="shared" ref="R188" si="123">Q188</f>
        <v>3951.0905641554868</v>
      </c>
      <c r="S188" s="9" t="s">
        <v>29</v>
      </c>
      <c r="T188" s="30" t="s">
        <v>26</v>
      </c>
    </row>
    <row r="189" spans="1:20">
      <c r="A189" s="28">
        <f t="shared" si="108"/>
        <v>69</v>
      </c>
      <c r="B189" s="63" t="s">
        <v>160</v>
      </c>
      <c r="C189" s="7">
        <v>1990</v>
      </c>
      <c r="D189" s="8">
        <v>2011</v>
      </c>
      <c r="E189" s="12" t="s">
        <v>58</v>
      </c>
      <c r="F189" s="8">
        <v>5</v>
      </c>
      <c r="G189" s="8">
        <v>4</v>
      </c>
      <c r="H189" s="16">
        <v>2921</v>
      </c>
      <c r="I189" s="16">
        <v>2615</v>
      </c>
      <c r="J189" s="16">
        <v>2615</v>
      </c>
      <c r="K189" s="46">
        <v>157</v>
      </c>
      <c r="L189" s="15">
        <f t="shared" si="57"/>
        <v>6105620.25</v>
      </c>
      <c r="M189" s="17"/>
      <c r="N189" s="17"/>
      <c r="O189" s="17"/>
      <c r="P189" s="15">
        <f>'Форма 2'!C189-O189</f>
        <v>6105620.25</v>
      </c>
      <c r="Q189" s="16">
        <f t="shared" si="58"/>
        <v>2334.8452198852774</v>
      </c>
      <c r="R189" s="16">
        <f t="shared" si="59"/>
        <v>2334.8452198852774</v>
      </c>
      <c r="S189" s="9" t="s">
        <v>29</v>
      </c>
      <c r="T189" s="30" t="s">
        <v>27</v>
      </c>
    </row>
    <row r="190" spans="1:20">
      <c r="A190" s="28">
        <f t="shared" si="108"/>
        <v>70</v>
      </c>
      <c r="B190" s="9" t="s">
        <v>161</v>
      </c>
      <c r="C190" s="7">
        <v>1979</v>
      </c>
      <c r="D190" s="8">
        <v>2011</v>
      </c>
      <c r="E190" s="12" t="s">
        <v>58</v>
      </c>
      <c r="F190" s="8">
        <v>5</v>
      </c>
      <c r="G190" s="8">
        <v>7</v>
      </c>
      <c r="H190" s="16">
        <v>5263.9</v>
      </c>
      <c r="I190" s="16">
        <v>4903.6000000000004</v>
      </c>
      <c r="J190" s="16">
        <v>4903.6000000000004</v>
      </c>
      <c r="K190" s="46">
        <v>238</v>
      </c>
      <c r="L190" s="15">
        <f t="shared" si="57"/>
        <v>2070081.3139999998</v>
      </c>
      <c r="M190" s="17"/>
      <c r="N190" s="17"/>
      <c r="O190" s="17"/>
      <c r="P190" s="15">
        <f>'Форма 2'!C190-O190</f>
        <v>2070081.3139999998</v>
      </c>
      <c r="Q190" s="16">
        <f t="shared" si="58"/>
        <v>422.15541928379145</v>
      </c>
      <c r="R190" s="16">
        <f t="shared" si="59"/>
        <v>422.15541928379145</v>
      </c>
      <c r="S190" s="9" t="s">
        <v>29</v>
      </c>
      <c r="T190" s="30" t="s">
        <v>27</v>
      </c>
    </row>
    <row r="191" spans="1:20">
      <c r="A191" s="28">
        <f t="shared" si="108"/>
        <v>71</v>
      </c>
      <c r="B191" s="9" t="s">
        <v>162</v>
      </c>
      <c r="C191" s="7">
        <v>1983</v>
      </c>
      <c r="D191" s="8">
        <v>2011</v>
      </c>
      <c r="E191" s="12" t="s">
        <v>58</v>
      </c>
      <c r="F191" s="8">
        <v>5</v>
      </c>
      <c r="G191" s="8">
        <v>4</v>
      </c>
      <c r="H191" s="16">
        <v>2874.9</v>
      </c>
      <c r="I191" s="16">
        <v>2573.6999999999998</v>
      </c>
      <c r="J191" s="16">
        <v>2490.3000000000002</v>
      </c>
      <c r="K191" s="46">
        <v>146</v>
      </c>
      <c r="L191" s="15">
        <f t="shared" si="57"/>
        <v>4878676.551</v>
      </c>
      <c r="M191" s="17"/>
      <c r="N191" s="17"/>
      <c r="O191" s="17"/>
      <c r="P191" s="15">
        <f>'Форма 2'!C191-O191</f>
        <v>4878676.551</v>
      </c>
      <c r="Q191" s="16">
        <f t="shared" si="58"/>
        <v>1895.5886665112484</v>
      </c>
      <c r="R191" s="16">
        <f t="shared" si="59"/>
        <v>1895.5886665112484</v>
      </c>
      <c r="S191" s="9" t="s">
        <v>29</v>
      </c>
      <c r="T191" s="30" t="s">
        <v>27</v>
      </c>
    </row>
    <row r="192" spans="1:20">
      <c r="A192" s="28">
        <f t="shared" si="108"/>
        <v>72</v>
      </c>
      <c r="B192" s="9" t="s">
        <v>156</v>
      </c>
      <c r="C192" s="7">
        <v>1973</v>
      </c>
      <c r="D192" s="8">
        <v>2011</v>
      </c>
      <c r="E192" s="12" t="s">
        <v>58</v>
      </c>
      <c r="F192" s="8">
        <v>5</v>
      </c>
      <c r="G192" s="8">
        <v>4</v>
      </c>
      <c r="H192" s="16">
        <v>2881.2</v>
      </c>
      <c r="I192" s="16">
        <v>2581.1999999999998</v>
      </c>
      <c r="J192" s="16">
        <v>2236.8000000000002</v>
      </c>
      <c r="K192" s="46">
        <v>152</v>
      </c>
      <c r="L192" s="15">
        <f t="shared" si="57"/>
        <v>4889367.5879999995</v>
      </c>
      <c r="M192" s="17"/>
      <c r="N192" s="17"/>
      <c r="O192" s="17"/>
      <c r="P192" s="15">
        <f>'Форма 2'!C192-O192</f>
        <v>4889367.5879999995</v>
      </c>
      <c r="Q192" s="16">
        <f t="shared" si="58"/>
        <v>1894.2226824732682</v>
      </c>
      <c r="R192" s="16">
        <f t="shared" si="59"/>
        <v>1894.2226824732682</v>
      </c>
      <c r="S192" s="9" t="s">
        <v>29</v>
      </c>
      <c r="T192" s="30" t="s">
        <v>27</v>
      </c>
    </row>
    <row r="193" spans="1:20">
      <c r="A193" s="28">
        <f t="shared" si="108"/>
        <v>73</v>
      </c>
      <c r="B193" s="9" t="s">
        <v>163</v>
      </c>
      <c r="C193" s="7">
        <v>1984</v>
      </c>
      <c r="D193" s="8">
        <v>2011</v>
      </c>
      <c r="E193" s="12" t="s">
        <v>58</v>
      </c>
      <c r="F193" s="8">
        <v>5</v>
      </c>
      <c r="G193" s="8">
        <v>4</v>
      </c>
      <c r="H193" s="16">
        <v>2861.4</v>
      </c>
      <c r="I193" s="16">
        <v>2568.4</v>
      </c>
      <c r="J193" s="16">
        <v>2509.5</v>
      </c>
      <c r="K193" s="46">
        <v>162</v>
      </c>
      <c r="L193" s="15">
        <f t="shared" si="57"/>
        <v>4855767.1859999998</v>
      </c>
      <c r="M193" s="17"/>
      <c r="N193" s="17"/>
      <c r="O193" s="17"/>
      <c r="P193" s="15">
        <f>'Форма 2'!C193-O193</f>
        <v>4855767.1859999998</v>
      </c>
      <c r="Q193" s="16">
        <f t="shared" si="58"/>
        <v>1890.5805894720447</v>
      </c>
      <c r="R193" s="16">
        <f t="shared" si="59"/>
        <v>1890.5805894720447</v>
      </c>
      <c r="S193" s="9" t="s">
        <v>29</v>
      </c>
      <c r="T193" s="30" t="s">
        <v>27</v>
      </c>
    </row>
    <row r="194" spans="1:20">
      <c r="A194" s="28">
        <f t="shared" si="108"/>
        <v>74</v>
      </c>
      <c r="B194" s="9" t="s">
        <v>157</v>
      </c>
      <c r="C194" s="7">
        <v>1973</v>
      </c>
      <c r="D194" s="8">
        <v>2011</v>
      </c>
      <c r="E194" s="12" t="s">
        <v>58</v>
      </c>
      <c r="F194" s="8">
        <v>5</v>
      </c>
      <c r="G194" s="8">
        <v>4</v>
      </c>
      <c r="H194" s="16">
        <v>2902.3</v>
      </c>
      <c r="I194" s="16">
        <v>2600.3000000000002</v>
      </c>
      <c r="J194" s="16">
        <v>2524.4</v>
      </c>
      <c r="K194" s="46">
        <v>162</v>
      </c>
      <c r="L194" s="15">
        <f t="shared" si="57"/>
        <v>4925174.0770000005</v>
      </c>
      <c r="M194" s="17"/>
      <c r="N194" s="17"/>
      <c r="O194" s="17"/>
      <c r="P194" s="15">
        <f>'Форма 2'!C194-O194</f>
        <v>4925174.0770000005</v>
      </c>
      <c r="Q194" s="16">
        <f t="shared" si="58"/>
        <v>1894.0791743260393</v>
      </c>
      <c r="R194" s="16">
        <f t="shared" si="59"/>
        <v>1894.0791743260393</v>
      </c>
      <c r="S194" s="9" t="s">
        <v>29</v>
      </c>
      <c r="T194" s="30" t="s">
        <v>27</v>
      </c>
    </row>
    <row r="195" spans="1:20">
      <c r="A195" s="28">
        <f t="shared" si="108"/>
        <v>75</v>
      </c>
      <c r="B195" s="9" t="s">
        <v>158</v>
      </c>
      <c r="C195" s="7">
        <v>1976</v>
      </c>
      <c r="D195" s="8">
        <v>2010</v>
      </c>
      <c r="E195" s="12" t="s">
        <v>58</v>
      </c>
      <c r="F195" s="8">
        <v>5</v>
      </c>
      <c r="G195" s="8">
        <v>4</v>
      </c>
      <c r="H195" s="16">
        <v>2974</v>
      </c>
      <c r="I195" s="16">
        <v>2700</v>
      </c>
      <c r="J195" s="16">
        <v>2656.7</v>
      </c>
      <c r="K195" s="46">
        <v>147</v>
      </c>
      <c r="L195" s="15">
        <f t="shared" si="57"/>
        <v>5046848.26</v>
      </c>
      <c r="M195" s="17"/>
      <c r="N195" s="17"/>
      <c r="O195" s="17"/>
      <c r="P195" s="15">
        <f>'Форма 2'!C195-O195</f>
        <v>5046848.26</v>
      </c>
      <c r="Q195" s="16">
        <f t="shared" si="58"/>
        <v>1869.2030592592591</v>
      </c>
      <c r="R195" s="16">
        <f t="shared" si="59"/>
        <v>1869.2030592592591</v>
      </c>
      <c r="S195" s="9" t="s">
        <v>29</v>
      </c>
      <c r="T195" s="30" t="s">
        <v>27</v>
      </c>
    </row>
    <row r="196" spans="1:20">
      <c r="A196" s="28">
        <f t="shared" si="108"/>
        <v>76</v>
      </c>
      <c r="B196" s="9" t="s">
        <v>164</v>
      </c>
      <c r="C196" s="7">
        <v>1988</v>
      </c>
      <c r="D196" s="8">
        <v>2011</v>
      </c>
      <c r="E196" s="12" t="s">
        <v>58</v>
      </c>
      <c r="F196" s="8">
        <v>5</v>
      </c>
      <c r="G196" s="8">
        <v>4</v>
      </c>
      <c r="H196" s="16">
        <v>2915.2</v>
      </c>
      <c r="I196" s="16">
        <v>2611.1999999999998</v>
      </c>
      <c r="J196" s="16">
        <v>2611.1999999999998</v>
      </c>
      <c r="K196" s="46">
        <v>164</v>
      </c>
      <c r="L196" s="15">
        <f t="shared" si="57"/>
        <v>6093496.7999999998</v>
      </c>
      <c r="M196" s="17"/>
      <c r="N196" s="17"/>
      <c r="O196" s="17"/>
      <c r="P196" s="15">
        <f>'Форма 2'!C196-O196</f>
        <v>6093496.7999999998</v>
      </c>
      <c r="Q196" s="16">
        <f t="shared" si="58"/>
        <v>2333.6001838235293</v>
      </c>
      <c r="R196" s="16">
        <f t="shared" si="59"/>
        <v>2333.6001838235293</v>
      </c>
      <c r="S196" s="9" t="s">
        <v>29</v>
      </c>
      <c r="T196" s="30" t="s">
        <v>27</v>
      </c>
    </row>
    <row r="197" spans="1:20">
      <c r="A197" s="28">
        <f t="shared" si="108"/>
        <v>77</v>
      </c>
      <c r="B197" s="9" t="s">
        <v>159</v>
      </c>
      <c r="C197" s="7">
        <v>1976</v>
      </c>
      <c r="D197" s="8">
        <v>2010</v>
      </c>
      <c r="E197" s="12" t="s">
        <v>58</v>
      </c>
      <c r="F197" s="8">
        <v>5</v>
      </c>
      <c r="G197" s="8">
        <v>8</v>
      </c>
      <c r="H197" s="16">
        <v>6473.3</v>
      </c>
      <c r="I197" s="16">
        <v>5671.3</v>
      </c>
      <c r="J197" s="16">
        <v>5566.6</v>
      </c>
      <c r="K197" s="46">
        <v>352</v>
      </c>
      <c r="L197" s="15">
        <f t="shared" si="57"/>
        <v>10985125.367000001</v>
      </c>
      <c r="M197" s="17"/>
      <c r="N197" s="17"/>
      <c r="O197" s="17"/>
      <c r="P197" s="15">
        <f>'Форма 2'!C197-O197</f>
        <v>10985125.367000001</v>
      </c>
      <c r="Q197" s="16">
        <f t="shared" si="58"/>
        <v>1936.9677793451237</v>
      </c>
      <c r="R197" s="16">
        <f t="shared" si="59"/>
        <v>1936.9677793451237</v>
      </c>
      <c r="S197" s="9" t="s">
        <v>29</v>
      </c>
      <c r="T197" s="30" t="s">
        <v>27</v>
      </c>
    </row>
    <row r="198" spans="1:20">
      <c r="A198" s="28">
        <f t="shared" si="108"/>
        <v>78</v>
      </c>
      <c r="B198" s="9" t="s">
        <v>165</v>
      </c>
      <c r="C198" s="7">
        <v>1978</v>
      </c>
      <c r="D198" s="8">
        <v>2019</v>
      </c>
      <c r="E198" s="12" t="s">
        <v>58</v>
      </c>
      <c r="F198" s="8">
        <v>5</v>
      </c>
      <c r="G198" s="8">
        <v>12</v>
      </c>
      <c r="H198" s="16">
        <v>9554.6</v>
      </c>
      <c r="I198" s="16">
        <v>8573.2000000000007</v>
      </c>
      <c r="J198" s="16">
        <v>8298.7999999999993</v>
      </c>
      <c r="K198" s="46">
        <v>498</v>
      </c>
      <c r="L198" s="15">
        <f t="shared" si="57"/>
        <v>3757441.9960000003</v>
      </c>
      <c r="M198" s="17"/>
      <c r="N198" s="17"/>
      <c r="O198" s="17"/>
      <c r="P198" s="15">
        <f>'Форма 2'!C198-O198</f>
        <v>3757441.9960000003</v>
      </c>
      <c r="Q198" s="16">
        <f t="shared" si="58"/>
        <v>438.27765548453317</v>
      </c>
      <c r="R198" s="16">
        <f t="shared" si="59"/>
        <v>438.27765548453317</v>
      </c>
      <c r="S198" s="9" t="s">
        <v>29</v>
      </c>
      <c r="T198" s="30" t="s">
        <v>27</v>
      </c>
    </row>
    <row r="199" spans="1:20">
      <c r="A199" s="28">
        <f t="shared" si="108"/>
        <v>79</v>
      </c>
      <c r="B199" s="9" t="s">
        <v>166</v>
      </c>
      <c r="C199" s="7">
        <v>1974</v>
      </c>
      <c r="D199" s="8">
        <v>2011</v>
      </c>
      <c r="E199" s="12" t="s">
        <v>59</v>
      </c>
      <c r="F199" s="8">
        <v>4</v>
      </c>
      <c r="G199" s="8">
        <v>1</v>
      </c>
      <c r="H199" s="16">
        <v>811.9</v>
      </c>
      <c r="I199" s="16">
        <v>742.7</v>
      </c>
      <c r="J199" s="16">
        <v>742.7</v>
      </c>
      <c r="K199" s="46">
        <v>25</v>
      </c>
      <c r="L199" s="15">
        <f t="shared" si="57"/>
        <v>319287.79399999999</v>
      </c>
      <c r="M199" s="17"/>
      <c r="N199" s="17"/>
      <c r="O199" s="17"/>
      <c r="P199" s="15">
        <f>'Форма 2'!C199-O199</f>
        <v>319287.79399999999</v>
      </c>
      <c r="Q199" s="16">
        <f t="shared" si="58"/>
        <v>429.90143261074456</v>
      </c>
      <c r="R199" s="16">
        <f t="shared" si="59"/>
        <v>429.90143261074456</v>
      </c>
      <c r="S199" s="9" t="s">
        <v>29</v>
      </c>
      <c r="T199" s="30" t="s">
        <v>27</v>
      </c>
    </row>
    <row r="200" spans="1:20">
      <c r="A200" s="28">
        <f t="shared" si="108"/>
        <v>80</v>
      </c>
      <c r="B200" s="9" t="s">
        <v>168</v>
      </c>
      <c r="C200" s="7">
        <v>1984</v>
      </c>
      <c r="D200" s="8">
        <v>2011</v>
      </c>
      <c r="E200" s="12" t="s">
        <v>59</v>
      </c>
      <c r="F200" s="8">
        <v>5</v>
      </c>
      <c r="G200" s="8">
        <v>10</v>
      </c>
      <c r="H200" s="16">
        <v>7728.2</v>
      </c>
      <c r="I200" s="16">
        <v>6993.6</v>
      </c>
      <c r="J200" s="16">
        <v>6789.6</v>
      </c>
      <c r="K200" s="46">
        <v>351</v>
      </c>
      <c r="L200" s="15">
        <f t="shared" si="57"/>
        <v>38254899.127999999</v>
      </c>
      <c r="M200" s="17"/>
      <c r="N200" s="17"/>
      <c r="O200" s="17"/>
      <c r="P200" s="15">
        <f>'Форма 2'!C200-O200</f>
        <v>38254899.127999999</v>
      </c>
      <c r="Q200" s="16">
        <f t="shared" si="58"/>
        <v>5469.9867204301072</v>
      </c>
      <c r="R200" s="16">
        <f t="shared" si="59"/>
        <v>5469.9867204301072</v>
      </c>
      <c r="S200" s="9" t="s">
        <v>29</v>
      </c>
      <c r="T200" s="30" t="s">
        <v>27</v>
      </c>
    </row>
    <row r="201" spans="1:20">
      <c r="A201" s="28">
        <f t="shared" si="108"/>
        <v>81</v>
      </c>
      <c r="B201" s="9" t="s">
        <v>169</v>
      </c>
      <c r="C201" s="7">
        <v>1987</v>
      </c>
      <c r="D201" s="8">
        <v>2019</v>
      </c>
      <c r="E201" s="12" t="s">
        <v>59</v>
      </c>
      <c r="F201" s="8">
        <v>5</v>
      </c>
      <c r="G201" s="8">
        <v>6</v>
      </c>
      <c r="H201" s="16">
        <v>4783.7</v>
      </c>
      <c r="I201" s="16">
        <v>4305.1000000000004</v>
      </c>
      <c r="J201" s="16">
        <v>4155.1000000000004</v>
      </c>
      <c r="K201" s="46">
        <v>231</v>
      </c>
      <c r="L201" s="15">
        <f t="shared" si="57"/>
        <v>1881237.862</v>
      </c>
      <c r="M201" s="17"/>
      <c r="N201" s="17"/>
      <c r="O201" s="17"/>
      <c r="P201" s="15">
        <f>'Форма 2'!C201-O201</f>
        <v>1881237.862</v>
      </c>
      <c r="Q201" s="16">
        <f t="shared" si="58"/>
        <v>436.97889990940973</v>
      </c>
      <c r="R201" s="16">
        <f t="shared" si="59"/>
        <v>436.97889990940973</v>
      </c>
      <c r="S201" s="9" t="s">
        <v>29</v>
      </c>
      <c r="T201" s="30" t="s">
        <v>27</v>
      </c>
    </row>
    <row r="202" spans="1:20">
      <c r="A202" s="28">
        <f t="shared" si="108"/>
        <v>82</v>
      </c>
      <c r="B202" s="9" t="s">
        <v>167</v>
      </c>
      <c r="C202" s="7">
        <v>1974</v>
      </c>
      <c r="D202" s="8">
        <v>2011</v>
      </c>
      <c r="E202" s="12" t="s">
        <v>58</v>
      </c>
      <c r="F202" s="8">
        <v>5</v>
      </c>
      <c r="G202" s="8">
        <v>4</v>
      </c>
      <c r="H202" s="16">
        <v>2989.7</v>
      </c>
      <c r="I202" s="16">
        <v>2652.9</v>
      </c>
      <c r="J202" s="16">
        <v>2608.9</v>
      </c>
      <c r="K202" s="46">
        <v>135</v>
      </c>
      <c r="L202" s="15">
        <f t="shared" si="57"/>
        <v>14799134.588</v>
      </c>
      <c r="M202" s="17"/>
      <c r="N202" s="17"/>
      <c r="O202" s="17"/>
      <c r="P202" s="15">
        <f>'Форма 2'!C202-O202</f>
        <v>14799134.588</v>
      </c>
      <c r="Q202" s="16">
        <f t="shared" si="58"/>
        <v>5578.4743443024608</v>
      </c>
      <c r="R202" s="16">
        <f t="shared" si="59"/>
        <v>5578.4743443024608</v>
      </c>
      <c r="S202" s="9" t="s">
        <v>29</v>
      </c>
      <c r="T202" s="30" t="s">
        <v>27</v>
      </c>
    </row>
    <row r="203" spans="1:20">
      <c r="A203" s="28">
        <f t="shared" si="108"/>
        <v>83</v>
      </c>
      <c r="B203" s="9" t="s">
        <v>170</v>
      </c>
      <c r="C203" s="7">
        <v>1994</v>
      </c>
      <c r="D203" s="8">
        <v>2011</v>
      </c>
      <c r="E203" s="12" t="s">
        <v>58</v>
      </c>
      <c r="F203" s="8">
        <v>5</v>
      </c>
      <c r="G203" s="8">
        <v>4</v>
      </c>
      <c r="H203" s="16">
        <v>2943.7</v>
      </c>
      <c r="I203" s="16">
        <v>2638.6</v>
      </c>
      <c r="J203" s="16">
        <v>2555</v>
      </c>
      <c r="K203" s="46">
        <v>181</v>
      </c>
      <c r="L203" s="15">
        <f t="shared" si="57"/>
        <v>9101920.3999999985</v>
      </c>
      <c r="M203" s="17"/>
      <c r="N203" s="17"/>
      <c r="O203" s="17"/>
      <c r="P203" s="15">
        <f>'Форма 2'!C203-O203</f>
        <v>9101920.3999999985</v>
      </c>
      <c r="Q203" s="16">
        <f t="shared" si="58"/>
        <v>3449.5264155233831</v>
      </c>
      <c r="R203" s="16">
        <f t="shared" si="59"/>
        <v>3449.5264155233831</v>
      </c>
      <c r="S203" s="9" t="s">
        <v>29</v>
      </c>
      <c r="T203" s="30" t="s">
        <v>27</v>
      </c>
    </row>
    <row r="204" spans="1:20">
      <c r="A204" s="28">
        <f t="shared" si="108"/>
        <v>84</v>
      </c>
      <c r="B204" s="9" t="s">
        <v>171</v>
      </c>
      <c r="C204" s="7">
        <v>1992</v>
      </c>
      <c r="D204" s="8">
        <v>2011</v>
      </c>
      <c r="E204" s="12" t="s">
        <v>58</v>
      </c>
      <c r="F204" s="8">
        <v>5</v>
      </c>
      <c r="G204" s="8">
        <v>4</v>
      </c>
      <c r="H204" s="16">
        <v>2937.7</v>
      </c>
      <c r="I204" s="16">
        <v>2617.6</v>
      </c>
      <c r="J204" s="16">
        <v>2617.6</v>
      </c>
      <c r="K204" s="46">
        <v>144</v>
      </c>
      <c r="L204" s="15">
        <f t="shared" si="57"/>
        <v>9083368.4000000004</v>
      </c>
      <c r="M204" s="17"/>
      <c r="N204" s="17"/>
      <c r="O204" s="17"/>
      <c r="P204" s="15">
        <f>'Форма 2'!C204-O204</f>
        <v>9083368.4000000004</v>
      </c>
      <c r="Q204" s="16">
        <f t="shared" si="58"/>
        <v>3470.1132334963327</v>
      </c>
      <c r="R204" s="16">
        <f t="shared" si="59"/>
        <v>3470.1132334963327</v>
      </c>
      <c r="S204" s="9" t="s">
        <v>29</v>
      </c>
      <c r="T204" s="30" t="s">
        <v>27</v>
      </c>
    </row>
    <row r="205" spans="1:20">
      <c r="A205" s="28">
        <f t="shared" si="108"/>
        <v>85</v>
      </c>
      <c r="B205" s="9" t="s">
        <v>173</v>
      </c>
      <c r="C205" s="7">
        <v>1970</v>
      </c>
      <c r="D205" s="8"/>
      <c r="E205" s="12" t="s">
        <v>23</v>
      </c>
      <c r="F205" s="8">
        <v>2</v>
      </c>
      <c r="G205" s="8">
        <v>2</v>
      </c>
      <c r="H205" s="16">
        <v>520.20000000000005</v>
      </c>
      <c r="I205" s="16">
        <v>457.5</v>
      </c>
      <c r="J205" s="16">
        <v>457.5</v>
      </c>
      <c r="K205" s="46">
        <v>17</v>
      </c>
      <c r="L205" s="15">
        <f t="shared" si="57"/>
        <v>335362.53600000002</v>
      </c>
      <c r="M205" s="17"/>
      <c r="N205" s="17"/>
      <c r="O205" s="17"/>
      <c r="P205" s="15">
        <f>'Форма 2'!C205-O205</f>
        <v>335362.53600000002</v>
      </c>
      <c r="Q205" s="16">
        <f t="shared" si="58"/>
        <v>733.03286557377055</v>
      </c>
      <c r="R205" s="16">
        <f t="shared" si="59"/>
        <v>733.03286557377055</v>
      </c>
      <c r="S205" s="9" t="s">
        <v>29</v>
      </c>
      <c r="T205" s="30" t="s">
        <v>26</v>
      </c>
    </row>
    <row r="206" spans="1:20">
      <c r="A206" s="28">
        <f t="shared" si="108"/>
        <v>86</v>
      </c>
      <c r="B206" s="9" t="s">
        <v>175</v>
      </c>
      <c r="C206" s="7">
        <v>1983</v>
      </c>
      <c r="D206" s="8"/>
      <c r="E206" s="12" t="s">
        <v>60</v>
      </c>
      <c r="F206" s="8">
        <v>5</v>
      </c>
      <c r="G206" s="8">
        <v>6</v>
      </c>
      <c r="H206" s="16">
        <v>3924.5</v>
      </c>
      <c r="I206" s="16">
        <v>3866.9</v>
      </c>
      <c r="J206" s="16">
        <v>3866.9</v>
      </c>
      <c r="K206" s="46">
        <v>210</v>
      </c>
      <c r="L206" s="15">
        <f t="shared" si="57"/>
        <v>1543348.8699999999</v>
      </c>
      <c r="M206" s="17"/>
      <c r="N206" s="17"/>
      <c r="O206" s="17"/>
      <c r="P206" s="15">
        <f>'Форма 2'!C206-O206</f>
        <v>1543348.8699999999</v>
      </c>
      <c r="Q206" s="16">
        <f t="shared" si="58"/>
        <v>399.11786443921483</v>
      </c>
      <c r="R206" s="16">
        <f t="shared" si="59"/>
        <v>399.11786443921483</v>
      </c>
      <c r="S206" s="9" t="s">
        <v>29</v>
      </c>
      <c r="T206" s="30" t="s">
        <v>26</v>
      </c>
    </row>
    <row r="207" spans="1:20">
      <c r="A207" s="28">
        <f t="shared" si="108"/>
        <v>87</v>
      </c>
      <c r="B207" s="9" t="s">
        <v>176</v>
      </c>
      <c r="C207" s="7">
        <v>1997</v>
      </c>
      <c r="D207" s="8"/>
      <c r="E207" s="12" t="s">
        <v>23</v>
      </c>
      <c r="F207" s="8">
        <v>5</v>
      </c>
      <c r="G207" s="8">
        <v>1</v>
      </c>
      <c r="H207" s="16">
        <v>3025.5</v>
      </c>
      <c r="I207" s="16">
        <v>2388.4</v>
      </c>
      <c r="J207" s="16">
        <v>2388.4</v>
      </c>
      <c r="K207" s="46">
        <v>128</v>
      </c>
      <c r="L207" s="15">
        <f t="shared" si="57"/>
        <v>1189808.1299999999</v>
      </c>
      <c r="M207" s="17"/>
      <c r="N207" s="17"/>
      <c r="O207" s="17"/>
      <c r="P207" s="15">
        <f>'Форма 2'!C207-O207</f>
        <v>1189808.1299999999</v>
      </c>
      <c r="Q207" s="16">
        <f t="shared" si="58"/>
        <v>498.1611664712778</v>
      </c>
      <c r="R207" s="16">
        <f t="shared" si="59"/>
        <v>498.1611664712778</v>
      </c>
      <c r="S207" s="9" t="s">
        <v>29</v>
      </c>
      <c r="T207" s="30" t="s">
        <v>26</v>
      </c>
    </row>
    <row r="208" spans="1:20">
      <c r="A208" s="28">
        <f t="shared" si="108"/>
        <v>88</v>
      </c>
      <c r="B208" s="9" t="s">
        <v>177</v>
      </c>
      <c r="C208" s="7">
        <v>1987</v>
      </c>
      <c r="D208" s="8"/>
      <c r="E208" s="12" t="s">
        <v>23</v>
      </c>
      <c r="F208" s="8">
        <v>2</v>
      </c>
      <c r="G208" s="8">
        <v>3</v>
      </c>
      <c r="H208" s="16">
        <v>982.3</v>
      </c>
      <c r="I208" s="16">
        <v>927.2</v>
      </c>
      <c r="J208" s="16">
        <v>927.2</v>
      </c>
      <c r="K208" s="46">
        <v>51</v>
      </c>
      <c r="L208" s="15">
        <f t="shared" si="57"/>
        <v>6979624.5970000001</v>
      </c>
      <c r="M208" s="17"/>
      <c r="N208" s="17"/>
      <c r="O208" s="17"/>
      <c r="P208" s="15">
        <f>'Форма 2'!C208-O208</f>
        <v>6979624.5970000001</v>
      </c>
      <c r="Q208" s="16">
        <f t="shared" si="58"/>
        <v>7527.6365368852457</v>
      </c>
      <c r="R208" s="16">
        <f t="shared" si="59"/>
        <v>7527.6365368852457</v>
      </c>
      <c r="S208" s="9" t="s">
        <v>29</v>
      </c>
      <c r="T208" s="30" t="s">
        <v>26</v>
      </c>
    </row>
    <row r="209" spans="1:20">
      <c r="A209" s="28">
        <f t="shared" si="108"/>
        <v>89</v>
      </c>
      <c r="B209" s="9" t="s">
        <v>178</v>
      </c>
      <c r="C209" s="7">
        <v>1979</v>
      </c>
      <c r="D209" s="8"/>
      <c r="E209" s="12" t="s">
        <v>23</v>
      </c>
      <c r="F209" s="8">
        <v>2</v>
      </c>
      <c r="G209" s="8">
        <v>3</v>
      </c>
      <c r="H209" s="16">
        <v>999.3</v>
      </c>
      <c r="I209" s="16">
        <v>944.5</v>
      </c>
      <c r="J209" s="16">
        <v>944.5</v>
      </c>
      <c r="K209" s="46">
        <v>49</v>
      </c>
      <c r="L209" s="15">
        <f t="shared" si="57"/>
        <v>7100416.227</v>
      </c>
      <c r="M209" s="17"/>
      <c r="N209" s="17"/>
      <c r="O209" s="17"/>
      <c r="P209" s="15">
        <f>'Форма 2'!C209-O209</f>
        <v>7100416.227</v>
      </c>
      <c r="Q209" s="16">
        <f t="shared" si="58"/>
        <v>7517.645555320275</v>
      </c>
      <c r="R209" s="16">
        <f t="shared" si="59"/>
        <v>7517.645555320275</v>
      </c>
      <c r="S209" s="9" t="s">
        <v>29</v>
      </c>
      <c r="T209" s="30" t="s">
        <v>26</v>
      </c>
    </row>
    <row r="210" spans="1:20">
      <c r="A210" s="28">
        <f t="shared" si="108"/>
        <v>90</v>
      </c>
      <c r="B210" s="9" t="s">
        <v>244</v>
      </c>
      <c r="C210" s="7">
        <v>1955</v>
      </c>
      <c r="D210" s="8">
        <v>1999</v>
      </c>
      <c r="E210" s="12" t="s">
        <v>34</v>
      </c>
      <c r="F210" s="8">
        <v>2</v>
      </c>
      <c r="G210" s="8">
        <v>2</v>
      </c>
      <c r="H210" s="16">
        <v>428.9</v>
      </c>
      <c r="I210" s="16">
        <v>358.9</v>
      </c>
      <c r="J210" s="16">
        <v>358.9</v>
      </c>
      <c r="K210" s="46">
        <v>19</v>
      </c>
      <c r="L210" s="15">
        <f t="shared" ref="L210" si="124">SUM(M210:P210)</f>
        <v>3047501.7710000002</v>
      </c>
      <c r="M210" s="17"/>
      <c r="N210" s="17"/>
      <c r="O210" s="17"/>
      <c r="P210" s="15">
        <f>'Форма 2'!C210-O210</f>
        <v>3047501.7710000002</v>
      </c>
      <c r="Q210" s="16">
        <f t="shared" ref="Q210" si="125">L210/I210</f>
        <v>8491.2281164669839</v>
      </c>
      <c r="R210" s="16">
        <f t="shared" ref="R210" si="126">Q210</f>
        <v>8491.2281164669839</v>
      </c>
      <c r="S210" s="9" t="s">
        <v>29</v>
      </c>
      <c r="T210" s="30" t="s">
        <v>26</v>
      </c>
    </row>
    <row r="211" spans="1:20">
      <c r="A211" s="28">
        <f t="shared" si="108"/>
        <v>91</v>
      </c>
      <c r="B211" s="9" t="s">
        <v>179</v>
      </c>
      <c r="C211" s="7">
        <v>2012</v>
      </c>
      <c r="D211" s="8"/>
      <c r="E211" s="12" t="s">
        <v>61</v>
      </c>
      <c r="F211" s="8">
        <v>3</v>
      </c>
      <c r="G211" s="8">
        <v>1</v>
      </c>
      <c r="H211" s="16">
        <v>1336.3</v>
      </c>
      <c r="I211" s="16">
        <v>1206.2</v>
      </c>
      <c r="J211" s="16">
        <v>1206.2</v>
      </c>
      <c r="K211" s="46">
        <v>55</v>
      </c>
      <c r="L211" s="15">
        <f t="shared" si="57"/>
        <v>1734570.852</v>
      </c>
      <c r="M211" s="17"/>
      <c r="N211" s="17"/>
      <c r="O211" s="17"/>
      <c r="P211" s="15">
        <f>'Форма 2'!C211-O211</f>
        <v>1734570.852</v>
      </c>
      <c r="Q211" s="16">
        <f t="shared" si="58"/>
        <v>1438.0458066655613</v>
      </c>
      <c r="R211" s="16">
        <f t="shared" si="59"/>
        <v>1438.0458066655613</v>
      </c>
      <c r="S211" s="9" t="s">
        <v>29</v>
      </c>
      <c r="T211" s="30" t="s">
        <v>26</v>
      </c>
    </row>
    <row r="212" spans="1:20">
      <c r="A212" s="28">
        <f t="shared" si="108"/>
        <v>92</v>
      </c>
      <c r="B212" s="9" t="s">
        <v>180</v>
      </c>
      <c r="C212" s="7">
        <v>1996</v>
      </c>
      <c r="D212" s="8"/>
      <c r="E212" s="12" t="s">
        <v>31</v>
      </c>
      <c r="F212" s="8">
        <v>5</v>
      </c>
      <c r="G212" s="8">
        <v>6</v>
      </c>
      <c r="H212" s="16">
        <v>6314.3</v>
      </c>
      <c r="I212" s="16">
        <v>5381.2</v>
      </c>
      <c r="J212" s="16">
        <v>5381.2</v>
      </c>
      <c r="K212" s="46">
        <v>119</v>
      </c>
      <c r="L212" s="15">
        <f t="shared" si="57"/>
        <v>21752889.786000002</v>
      </c>
      <c r="M212" s="17"/>
      <c r="N212" s="17"/>
      <c r="O212" s="17"/>
      <c r="P212" s="15">
        <f>'Форма 2'!C212-O212</f>
        <v>21752889.786000002</v>
      </c>
      <c r="Q212" s="16">
        <f t="shared" si="58"/>
        <v>4042.3864167843608</v>
      </c>
      <c r="R212" s="16">
        <f t="shared" si="59"/>
        <v>4042.3864167843608</v>
      </c>
      <c r="S212" s="9" t="s">
        <v>29</v>
      </c>
      <c r="T212" s="30" t="s">
        <v>26</v>
      </c>
    </row>
    <row r="213" spans="1:20">
      <c r="A213" s="28">
        <f t="shared" si="108"/>
        <v>93</v>
      </c>
      <c r="B213" s="65" t="s">
        <v>181</v>
      </c>
      <c r="C213" s="7">
        <v>2012</v>
      </c>
      <c r="D213" s="8"/>
      <c r="E213" s="12" t="s">
        <v>23</v>
      </c>
      <c r="F213" s="8">
        <v>5</v>
      </c>
      <c r="G213" s="8">
        <v>2</v>
      </c>
      <c r="H213" s="16">
        <v>2062.5</v>
      </c>
      <c r="I213" s="16">
        <v>1802.4</v>
      </c>
      <c r="J213" s="16">
        <v>1802.4</v>
      </c>
      <c r="K213" s="46">
        <v>68</v>
      </c>
      <c r="L213" s="15">
        <f t="shared" si="57"/>
        <v>939076.875</v>
      </c>
      <c r="M213" s="17"/>
      <c r="N213" s="17"/>
      <c r="O213" s="17"/>
      <c r="P213" s="15">
        <f>'Форма 2'!C213-O213</f>
        <v>939076.875</v>
      </c>
      <c r="Q213" s="16">
        <f t="shared" si="58"/>
        <v>521.01468874833552</v>
      </c>
      <c r="R213" s="16">
        <f t="shared" si="59"/>
        <v>521.01468874833552</v>
      </c>
      <c r="S213" s="9" t="s">
        <v>29</v>
      </c>
      <c r="T213" s="30" t="s">
        <v>27</v>
      </c>
    </row>
    <row r="214" spans="1:20">
      <c r="A214" s="28">
        <f t="shared" si="108"/>
        <v>94</v>
      </c>
      <c r="B214" s="9" t="s">
        <v>182</v>
      </c>
      <c r="C214" s="7">
        <v>1968</v>
      </c>
      <c r="D214" s="8"/>
      <c r="E214" s="12" t="s">
        <v>23</v>
      </c>
      <c r="F214" s="8">
        <v>2</v>
      </c>
      <c r="G214" s="8">
        <v>2</v>
      </c>
      <c r="H214" s="16">
        <v>519</v>
      </c>
      <c r="I214" s="16">
        <v>458.5</v>
      </c>
      <c r="J214" s="16">
        <v>458.5</v>
      </c>
      <c r="K214" s="46">
        <v>41</v>
      </c>
      <c r="L214" s="15">
        <f t="shared" ref="L214:L228" si="127">SUM(M214:P214)</f>
        <v>3687697.41</v>
      </c>
      <c r="M214" s="17"/>
      <c r="N214" s="17"/>
      <c r="O214" s="17"/>
      <c r="P214" s="15">
        <f>'Форма 2'!C214-O214</f>
        <v>3687697.41</v>
      </c>
      <c r="Q214" s="16">
        <f t="shared" ref="Q214:Q228" si="128">L214/I214</f>
        <v>8042.960545256271</v>
      </c>
      <c r="R214" s="16">
        <f t="shared" ref="R214:R228" si="129">Q214</f>
        <v>8042.960545256271</v>
      </c>
      <c r="S214" s="9" t="s">
        <v>29</v>
      </c>
      <c r="T214" s="30" t="s">
        <v>26</v>
      </c>
    </row>
    <row r="215" spans="1:20">
      <c r="A215" s="28">
        <f t="shared" si="108"/>
        <v>95</v>
      </c>
      <c r="B215" s="9" t="s">
        <v>233</v>
      </c>
      <c r="C215" s="7">
        <v>1974</v>
      </c>
      <c r="D215" s="8"/>
      <c r="E215" s="12" t="s">
        <v>34</v>
      </c>
      <c r="F215" s="8">
        <v>2</v>
      </c>
      <c r="G215" s="8">
        <v>2</v>
      </c>
      <c r="H215" s="16">
        <v>570.70000000000005</v>
      </c>
      <c r="I215" s="16">
        <v>521.70000000000005</v>
      </c>
      <c r="J215" s="16">
        <v>392.9</v>
      </c>
      <c r="K215" s="46">
        <v>18</v>
      </c>
      <c r="L215" s="15">
        <f t="shared" ref="L215" si="130">SUM(M215:P215)</f>
        <v>4055046.0730000003</v>
      </c>
      <c r="M215" s="17"/>
      <c r="N215" s="17"/>
      <c r="O215" s="17"/>
      <c r="P215" s="15">
        <f>'Форма 2'!C215-O215</f>
        <v>4055046.0730000003</v>
      </c>
      <c r="Q215" s="16">
        <f t="shared" ref="Q215" si="131">L215/I215</f>
        <v>7772.754596511405</v>
      </c>
      <c r="R215" s="16">
        <f t="shared" ref="R215" si="132">Q215</f>
        <v>7772.754596511405</v>
      </c>
      <c r="S215" s="9" t="s">
        <v>29</v>
      </c>
      <c r="T215" s="30" t="s">
        <v>26</v>
      </c>
    </row>
    <row r="216" spans="1:20">
      <c r="A216" s="28">
        <f t="shared" si="108"/>
        <v>96</v>
      </c>
      <c r="B216" s="9" t="s">
        <v>234</v>
      </c>
      <c r="C216" s="7">
        <v>1984</v>
      </c>
      <c r="D216" s="8"/>
      <c r="E216" s="12" t="s">
        <v>34</v>
      </c>
      <c r="F216" s="8">
        <v>2</v>
      </c>
      <c r="G216" s="8">
        <v>2</v>
      </c>
      <c r="H216" s="16">
        <v>716</v>
      </c>
      <c r="I216" s="16">
        <v>627.9</v>
      </c>
      <c r="J216" s="16">
        <v>627.9</v>
      </c>
      <c r="K216" s="46">
        <v>34</v>
      </c>
      <c r="L216" s="15">
        <f t="shared" ref="L216" si="133">SUM(M216:P216)</f>
        <v>5087459.24</v>
      </c>
      <c r="M216" s="17"/>
      <c r="N216" s="17"/>
      <c r="O216" s="17"/>
      <c r="P216" s="15">
        <f>'Форма 2'!C216-O216</f>
        <v>5087459.24</v>
      </c>
      <c r="Q216" s="16">
        <f t="shared" ref="Q216" si="134">L216/I216</f>
        <v>8102.3399267399273</v>
      </c>
      <c r="R216" s="16">
        <f t="shared" ref="R216" si="135">Q216</f>
        <v>8102.3399267399273</v>
      </c>
      <c r="S216" s="9" t="s">
        <v>29</v>
      </c>
      <c r="T216" s="30" t="s">
        <v>26</v>
      </c>
    </row>
    <row r="217" spans="1:20">
      <c r="A217" s="28">
        <f t="shared" si="108"/>
        <v>97</v>
      </c>
      <c r="B217" s="9" t="s">
        <v>183</v>
      </c>
      <c r="C217" s="7">
        <v>1981</v>
      </c>
      <c r="D217" s="8">
        <v>2012</v>
      </c>
      <c r="E217" s="12" t="s">
        <v>23</v>
      </c>
      <c r="F217" s="8">
        <v>2</v>
      </c>
      <c r="G217" s="8">
        <v>4</v>
      </c>
      <c r="H217" s="16">
        <v>1294.5</v>
      </c>
      <c r="I217" s="16">
        <v>1211.8</v>
      </c>
      <c r="J217" s="16">
        <v>1211.8</v>
      </c>
      <c r="K217" s="46">
        <v>62</v>
      </c>
      <c r="L217" s="15">
        <f t="shared" si="127"/>
        <v>9918459</v>
      </c>
      <c r="M217" s="17"/>
      <c r="N217" s="17"/>
      <c r="O217" s="17"/>
      <c r="P217" s="15">
        <f>'Форма 2'!C217-O217</f>
        <v>9918459</v>
      </c>
      <c r="Q217" s="16">
        <f t="shared" si="128"/>
        <v>8184.897672883314</v>
      </c>
      <c r="R217" s="16">
        <f t="shared" si="129"/>
        <v>8184.897672883314</v>
      </c>
      <c r="S217" s="9" t="s">
        <v>29</v>
      </c>
      <c r="T217" s="30" t="s">
        <v>26</v>
      </c>
    </row>
    <row r="218" spans="1:20">
      <c r="A218" s="28">
        <f t="shared" si="108"/>
        <v>98</v>
      </c>
      <c r="B218" s="63" t="s">
        <v>184</v>
      </c>
      <c r="C218" s="7">
        <v>1983</v>
      </c>
      <c r="D218" s="8">
        <v>2009</v>
      </c>
      <c r="E218" s="12" t="s">
        <v>34</v>
      </c>
      <c r="F218" s="8">
        <v>2</v>
      </c>
      <c r="G218" s="8">
        <v>4</v>
      </c>
      <c r="H218" s="16">
        <v>1205.8</v>
      </c>
      <c r="I218" s="16">
        <v>1091.5</v>
      </c>
      <c r="J218" s="16">
        <v>1057.9000000000001</v>
      </c>
      <c r="K218" s="46">
        <v>73</v>
      </c>
      <c r="L218" s="15">
        <f t="shared" si="127"/>
        <v>671160.33799999999</v>
      </c>
      <c r="M218" s="17"/>
      <c r="N218" s="17"/>
      <c r="O218" s="17"/>
      <c r="P218" s="15">
        <f>'Форма 2'!C218-O218</f>
        <v>671160.33799999999</v>
      </c>
      <c r="Q218" s="16">
        <f t="shared" si="128"/>
        <v>614.89724049473205</v>
      </c>
      <c r="R218" s="16">
        <f t="shared" si="129"/>
        <v>614.89724049473205</v>
      </c>
      <c r="S218" s="9" t="s">
        <v>29</v>
      </c>
      <c r="T218" s="30" t="s">
        <v>26</v>
      </c>
    </row>
    <row r="219" spans="1:20">
      <c r="A219" s="28">
        <f t="shared" si="108"/>
        <v>99</v>
      </c>
      <c r="B219" s="63" t="s">
        <v>261</v>
      </c>
      <c r="C219" s="7">
        <v>1988</v>
      </c>
      <c r="D219" s="8">
        <v>2009</v>
      </c>
      <c r="E219" s="12" t="s">
        <v>34</v>
      </c>
      <c r="F219" s="8">
        <v>2</v>
      </c>
      <c r="G219" s="8">
        <v>2</v>
      </c>
      <c r="H219" s="16">
        <v>712.4</v>
      </c>
      <c r="I219" s="16">
        <v>637.1</v>
      </c>
      <c r="J219" s="16">
        <v>347</v>
      </c>
      <c r="K219" s="46">
        <v>41</v>
      </c>
      <c r="L219" s="15">
        <f t="shared" ref="L219" si="136">SUM(M219:P219)</f>
        <v>1954262.804</v>
      </c>
      <c r="M219" s="17"/>
      <c r="N219" s="17"/>
      <c r="O219" s="17"/>
      <c r="P219" s="15">
        <f>'Форма 2'!C219-O219</f>
        <v>1954262.804</v>
      </c>
      <c r="Q219" s="16">
        <f t="shared" ref="Q219" si="137">L219/I219</f>
        <v>3067.4349458483753</v>
      </c>
      <c r="R219" s="16">
        <f t="shared" ref="R219" si="138">Q219</f>
        <v>3067.4349458483753</v>
      </c>
      <c r="S219" s="9" t="s">
        <v>29</v>
      </c>
      <c r="T219" s="30" t="s">
        <v>26</v>
      </c>
    </row>
    <row r="220" spans="1:20">
      <c r="A220" s="28">
        <f t="shared" si="108"/>
        <v>100</v>
      </c>
      <c r="B220" s="9" t="s">
        <v>188</v>
      </c>
      <c r="C220" s="7">
        <v>1978</v>
      </c>
      <c r="D220" s="8">
        <v>2009</v>
      </c>
      <c r="E220" s="12" t="s">
        <v>24</v>
      </c>
      <c r="F220" s="8">
        <v>2</v>
      </c>
      <c r="G220" s="8">
        <v>2</v>
      </c>
      <c r="H220" s="16">
        <v>582.20000000000005</v>
      </c>
      <c r="I220" s="16">
        <v>582.20000000000005</v>
      </c>
      <c r="J220" s="16">
        <v>495</v>
      </c>
      <c r="K220" s="46">
        <v>34</v>
      </c>
      <c r="L220" s="15">
        <f t="shared" si="127"/>
        <v>1921155.2040000001</v>
      </c>
      <c r="M220" s="17"/>
      <c r="N220" s="17"/>
      <c r="O220" s="17"/>
      <c r="P220" s="15">
        <f>'Форма 2'!C220-O220</f>
        <v>1921155.2040000001</v>
      </c>
      <c r="Q220" s="16">
        <f t="shared" si="128"/>
        <v>3299.82</v>
      </c>
      <c r="R220" s="16">
        <f t="shared" si="129"/>
        <v>3299.82</v>
      </c>
      <c r="S220" s="9" t="s">
        <v>29</v>
      </c>
      <c r="T220" s="30" t="s">
        <v>26</v>
      </c>
    </row>
    <row r="221" spans="1:20">
      <c r="A221" s="28">
        <f t="shared" si="108"/>
        <v>101</v>
      </c>
      <c r="B221" s="9" t="s">
        <v>185</v>
      </c>
      <c r="C221" s="7">
        <v>1982</v>
      </c>
      <c r="D221" s="8">
        <v>2009</v>
      </c>
      <c r="E221" s="12" t="s">
        <v>34</v>
      </c>
      <c r="F221" s="8">
        <v>2</v>
      </c>
      <c r="G221" s="8">
        <v>4</v>
      </c>
      <c r="H221" s="16">
        <v>1225.5</v>
      </c>
      <c r="I221" s="16">
        <v>1112.3</v>
      </c>
      <c r="J221" s="16">
        <v>1011.55</v>
      </c>
      <c r="K221" s="46">
        <v>64</v>
      </c>
      <c r="L221" s="15">
        <f t="shared" si="127"/>
        <v>682125.55500000005</v>
      </c>
      <c r="M221" s="17"/>
      <c r="N221" s="17"/>
      <c r="O221" s="17"/>
      <c r="P221" s="15">
        <f>'Форма 2'!C221-O221</f>
        <v>682125.55500000005</v>
      </c>
      <c r="Q221" s="16">
        <f t="shared" si="128"/>
        <v>613.25681470826225</v>
      </c>
      <c r="R221" s="16">
        <f t="shared" si="129"/>
        <v>613.25681470826225</v>
      </c>
      <c r="S221" s="9" t="s">
        <v>29</v>
      </c>
      <c r="T221" s="30" t="s">
        <v>26</v>
      </c>
    </row>
    <row r="222" spans="1:20">
      <c r="A222" s="28">
        <f t="shared" si="108"/>
        <v>102</v>
      </c>
      <c r="B222" s="9" t="s">
        <v>186</v>
      </c>
      <c r="C222" s="7">
        <v>1974</v>
      </c>
      <c r="D222" s="8">
        <v>2009</v>
      </c>
      <c r="E222" s="12" t="s">
        <v>34</v>
      </c>
      <c r="F222" s="8">
        <v>2</v>
      </c>
      <c r="G222" s="8">
        <v>2</v>
      </c>
      <c r="H222" s="16">
        <v>538.9</v>
      </c>
      <c r="I222" s="16">
        <v>522</v>
      </c>
      <c r="J222" s="16">
        <v>490.5</v>
      </c>
      <c r="K222" s="46">
        <v>40</v>
      </c>
      <c r="L222" s="15">
        <f t="shared" si="127"/>
        <v>1478315.8689999999</v>
      </c>
      <c r="M222" s="17"/>
      <c r="N222" s="17"/>
      <c r="O222" s="17"/>
      <c r="P222" s="15">
        <f>'Форма 2'!C222-O222</f>
        <v>1478315.8689999999</v>
      </c>
      <c r="Q222" s="16">
        <f t="shared" si="128"/>
        <v>2832.0227375478926</v>
      </c>
      <c r="R222" s="16">
        <f t="shared" si="129"/>
        <v>2832.0227375478926</v>
      </c>
      <c r="S222" s="9" t="s">
        <v>29</v>
      </c>
      <c r="T222" s="30" t="s">
        <v>26</v>
      </c>
    </row>
    <row r="223" spans="1:20">
      <c r="A223" s="28">
        <f t="shared" si="108"/>
        <v>103</v>
      </c>
      <c r="B223" s="61" t="s">
        <v>187</v>
      </c>
      <c r="C223" s="7">
        <v>1987</v>
      </c>
      <c r="D223" s="8">
        <v>2009</v>
      </c>
      <c r="E223" s="12" t="s">
        <v>34</v>
      </c>
      <c r="F223" s="8">
        <v>2</v>
      </c>
      <c r="G223" s="8">
        <v>3</v>
      </c>
      <c r="H223" s="16">
        <v>1046.9000000000001</v>
      </c>
      <c r="I223" s="16">
        <v>947.4</v>
      </c>
      <c r="J223" s="16">
        <v>896.2</v>
      </c>
      <c r="K223" s="46">
        <v>47</v>
      </c>
      <c r="L223" s="15">
        <f t="shared" si="127"/>
        <v>2871866.5490000001</v>
      </c>
      <c r="M223" s="17"/>
      <c r="N223" s="17"/>
      <c r="O223" s="17"/>
      <c r="P223" s="15">
        <f>'Форма 2'!C223-O223</f>
        <v>2871866.5490000001</v>
      </c>
      <c r="Q223" s="16">
        <f t="shared" si="128"/>
        <v>3031.313646822884</v>
      </c>
      <c r="R223" s="16">
        <f t="shared" si="129"/>
        <v>3031.313646822884</v>
      </c>
      <c r="S223" s="9" t="s">
        <v>29</v>
      </c>
      <c r="T223" s="30" t="s">
        <v>26</v>
      </c>
    </row>
    <row r="224" spans="1:20">
      <c r="A224" s="28">
        <f t="shared" si="108"/>
        <v>104</v>
      </c>
      <c r="B224" s="9" t="s">
        <v>189</v>
      </c>
      <c r="C224" s="7">
        <v>1989</v>
      </c>
      <c r="D224" s="8"/>
      <c r="E224" s="12" t="s">
        <v>23</v>
      </c>
      <c r="F224" s="8">
        <v>2</v>
      </c>
      <c r="G224" s="8">
        <v>2</v>
      </c>
      <c r="H224" s="16">
        <v>631.9</v>
      </c>
      <c r="I224" s="16">
        <v>570.1</v>
      </c>
      <c r="J224" s="16">
        <v>429.4</v>
      </c>
      <c r="K224" s="46">
        <v>36</v>
      </c>
      <c r="L224" s="15">
        <f t="shared" si="127"/>
        <v>4489895.9409999996</v>
      </c>
      <c r="M224" s="17"/>
      <c r="N224" s="17"/>
      <c r="O224" s="17"/>
      <c r="P224" s="15">
        <f>'Форма 2'!C224-O224</f>
        <v>4489895.9409999996</v>
      </c>
      <c r="Q224" s="16">
        <f t="shared" si="128"/>
        <v>7875.6287335555153</v>
      </c>
      <c r="R224" s="16">
        <f t="shared" si="129"/>
        <v>7875.6287335555153</v>
      </c>
      <c r="S224" s="9" t="s">
        <v>29</v>
      </c>
      <c r="T224" s="30" t="s">
        <v>26</v>
      </c>
    </row>
    <row r="225" spans="1:20">
      <c r="A225" s="28">
        <f t="shared" si="108"/>
        <v>105</v>
      </c>
      <c r="B225" s="9" t="s">
        <v>190</v>
      </c>
      <c r="C225" s="7">
        <v>1990</v>
      </c>
      <c r="D225" s="8">
        <v>2012</v>
      </c>
      <c r="E225" s="12" t="s">
        <v>23</v>
      </c>
      <c r="F225" s="8">
        <v>2</v>
      </c>
      <c r="G225" s="8">
        <v>2</v>
      </c>
      <c r="H225" s="16">
        <v>625.9</v>
      </c>
      <c r="I225" s="16">
        <v>571.79999999999995</v>
      </c>
      <c r="J225" s="16">
        <v>571.79999999999995</v>
      </c>
      <c r="K225" s="46">
        <v>25</v>
      </c>
      <c r="L225" s="15">
        <f t="shared" si="127"/>
        <v>236471.27899999998</v>
      </c>
      <c r="M225" s="17"/>
      <c r="N225" s="17"/>
      <c r="O225" s="17"/>
      <c r="P225" s="15">
        <f>'Форма 2'!C225-O225</f>
        <v>236471.27899999998</v>
      </c>
      <c r="Q225" s="16">
        <f t="shared" si="128"/>
        <v>413.5559268975166</v>
      </c>
      <c r="R225" s="16">
        <f t="shared" si="129"/>
        <v>413.5559268975166</v>
      </c>
      <c r="S225" s="9" t="s">
        <v>29</v>
      </c>
      <c r="T225" s="30" t="s">
        <v>26</v>
      </c>
    </row>
    <row r="226" spans="1:20">
      <c r="A226" s="28">
        <f t="shared" si="108"/>
        <v>106</v>
      </c>
      <c r="B226" s="9" t="s">
        <v>191</v>
      </c>
      <c r="C226" s="7">
        <v>1995</v>
      </c>
      <c r="D226" s="8"/>
      <c r="E226" s="12" t="s">
        <v>23</v>
      </c>
      <c r="F226" s="8">
        <v>3</v>
      </c>
      <c r="G226" s="8">
        <v>3</v>
      </c>
      <c r="H226" s="16">
        <v>2065</v>
      </c>
      <c r="I226" s="16">
        <v>1879.5</v>
      </c>
      <c r="J226" s="16">
        <v>1667.2</v>
      </c>
      <c r="K226" s="46">
        <v>71</v>
      </c>
      <c r="L226" s="15">
        <f t="shared" si="127"/>
        <v>14672630.350000001</v>
      </c>
      <c r="M226" s="17"/>
      <c r="N226" s="17"/>
      <c r="O226" s="17"/>
      <c r="P226" s="15">
        <f>'Форма 2'!C226-O226</f>
        <v>14672630.350000001</v>
      </c>
      <c r="Q226" s="16">
        <f t="shared" si="128"/>
        <v>7806.6668528864066</v>
      </c>
      <c r="R226" s="16">
        <f t="shared" si="129"/>
        <v>7806.6668528864066</v>
      </c>
      <c r="S226" s="9" t="s">
        <v>29</v>
      </c>
      <c r="T226" s="30" t="s">
        <v>26</v>
      </c>
    </row>
    <row r="227" spans="1:20">
      <c r="A227" s="28">
        <f t="shared" si="108"/>
        <v>107</v>
      </c>
      <c r="B227" s="9" t="s">
        <v>192</v>
      </c>
      <c r="C227" s="7">
        <v>1988</v>
      </c>
      <c r="D227" s="8"/>
      <c r="E227" s="12" t="s">
        <v>23</v>
      </c>
      <c r="F227" s="8">
        <v>2</v>
      </c>
      <c r="G227" s="8">
        <v>3</v>
      </c>
      <c r="H227" s="16">
        <v>1067</v>
      </c>
      <c r="I227" s="16">
        <v>947</v>
      </c>
      <c r="J227" s="16">
        <v>833.4</v>
      </c>
      <c r="K227" s="46">
        <v>45</v>
      </c>
      <c r="L227" s="15">
        <f t="shared" si="127"/>
        <v>7581451.1299999999</v>
      </c>
      <c r="M227" s="17"/>
      <c r="N227" s="17"/>
      <c r="O227" s="17"/>
      <c r="P227" s="15">
        <f>'Форма 2'!C227-O227</f>
        <v>7581451.1299999999</v>
      </c>
      <c r="Q227" s="16">
        <f t="shared" si="128"/>
        <v>8005.756209081309</v>
      </c>
      <c r="R227" s="16">
        <f t="shared" si="129"/>
        <v>8005.756209081309</v>
      </c>
      <c r="S227" s="9" t="s">
        <v>29</v>
      </c>
      <c r="T227" s="30" t="s">
        <v>26</v>
      </c>
    </row>
    <row r="228" spans="1:20">
      <c r="A228" s="28">
        <f t="shared" si="108"/>
        <v>108</v>
      </c>
      <c r="B228" s="9" t="s">
        <v>193</v>
      </c>
      <c r="C228" s="7">
        <v>1992</v>
      </c>
      <c r="D228" s="8"/>
      <c r="E228" s="12" t="s">
        <v>23</v>
      </c>
      <c r="F228" s="8">
        <v>3</v>
      </c>
      <c r="G228" s="8">
        <v>2</v>
      </c>
      <c r="H228" s="16">
        <v>1421</v>
      </c>
      <c r="I228" s="16">
        <v>1312.2</v>
      </c>
      <c r="J228" s="16">
        <v>1080.5</v>
      </c>
      <c r="K228" s="46">
        <v>71</v>
      </c>
      <c r="L228" s="15">
        <f t="shared" si="127"/>
        <v>10096759.190000001</v>
      </c>
      <c r="M228" s="17"/>
      <c r="N228" s="17"/>
      <c r="O228" s="17"/>
      <c r="P228" s="15">
        <f>'Форма 2'!C228-O228</f>
        <v>10096759.190000001</v>
      </c>
      <c r="Q228" s="16">
        <f t="shared" si="128"/>
        <v>7694.527655845146</v>
      </c>
      <c r="R228" s="16">
        <f t="shared" si="129"/>
        <v>7694.527655845146</v>
      </c>
      <c r="S228" s="9" t="s">
        <v>29</v>
      </c>
      <c r="T228" s="30" t="s">
        <v>26</v>
      </c>
    </row>
  </sheetData>
  <autoFilter ref="A8:T228"/>
  <mergeCells count="20">
    <mergeCell ref="I6:I7"/>
    <mergeCell ref="M6:P6"/>
    <mergeCell ref="L6:L7"/>
    <mergeCell ref="D6:D7"/>
    <mergeCell ref="T2:T7"/>
    <mergeCell ref="J6:J7"/>
    <mergeCell ref="G2:G7"/>
    <mergeCell ref="H2:H7"/>
    <mergeCell ref="I2:J5"/>
    <mergeCell ref="K2:K7"/>
    <mergeCell ref="L2:P5"/>
    <mergeCell ref="Q2:Q7"/>
    <mergeCell ref="R2:R7"/>
    <mergeCell ref="S2:S7"/>
    <mergeCell ref="B2:B7"/>
    <mergeCell ref="A2:A7"/>
    <mergeCell ref="C2:D5"/>
    <mergeCell ref="E2:E7"/>
    <mergeCell ref="F2:F7"/>
    <mergeCell ref="C6:C7"/>
  </mergeCells>
  <phoneticPr fontId="14" type="noConversion"/>
  <conditionalFormatting sqref="A121:A228 A42:A118">
    <cfRule type="containsText" dxfId="1" priority="4451" operator="containsText" text="РО">
      <formula>NOT(ISERROR(SEARCH("РО",#REF!)))</formula>
    </cfRule>
  </conditionalFormatting>
  <conditionalFormatting sqref="A11:A39">
    <cfRule type="containsText" dxfId="0" priority="15" operator="containsText" text="РО">
      <formula>NOT(ISERROR(SEARCH("РО",#REF!)))</formula>
    </cfRule>
  </conditionalFormatting>
  <pageMargins left="0.70866141732283472" right="0.70866141732283472" top="0.74803149606299213" bottom="0.74803149606299213" header="0.31496062992125984" footer="0.31496062992125984"/>
  <pageSetup paperSize="9" scale="40" fitToHeight="0" orientation="landscape" horizontalDpi="1200" verticalDpi="1200" r:id="rId1"/>
  <colBreaks count="1" manualBreakCount="1">
    <brk id="20" max="510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7" tint="0.39997558519241921"/>
    <pageSetUpPr fitToPage="1"/>
  </sheetPr>
  <dimension ref="A1:U228"/>
  <sheetViews>
    <sheetView zoomScale="80" zoomScaleNormal="80" workbookViewId="0">
      <pane xSplit="3" ySplit="8" topLeftCell="D159" activePane="bottomRight" state="frozen"/>
      <selection pane="topRight" activeCell="D1" sqref="D1"/>
      <selection pane="bottomLeft" activeCell="A9" sqref="A9"/>
      <selection pane="bottomRight" activeCell="E185" sqref="E185"/>
    </sheetView>
  </sheetViews>
  <sheetFormatPr defaultRowHeight="15"/>
  <cols>
    <col min="1" max="1" width="5" style="1" customWidth="1"/>
    <col min="2" max="2" width="40.42578125" style="1" customWidth="1"/>
    <col min="3" max="3" width="17.85546875" style="4" customWidth="1"/>
    <col min="4" max="4" width="16.140625" style="5" customWidth="1"/>
    <col min="5" max="5" width="15.28515625" style="5" customWidth="1"/>
    <col min="6" max="6" width="13.140625" style="5" customWidth="1"/>
    <col min="7" max="7" width="14.140625" style="5" customWidth="1"/>
    <col min="8" max="8" width="15.7109375" style="5" customWidth="1"/>
    <col min="9" max="9" width="13.28515625" style="5" customWidth="1"/>
    <col min="10" max="10" width="13.85546875" style="5" customWidth="1"/>
    <col min="11" max="11" width="6.140625" style="6" customWidth="1"/>
    <col min="12" max="12" width="14.85546875" style="5" customWidth="1"/>
    <col min="13" max="13" width="15.5703125" style="5" customWidth="1"/>
    <col min="14" max="14" width="15.7109375" style="5" customWidth="1"/>
    <col min="15" max="15" width="8.140625" style="5" customWidth="1"/>
    <col min="16" max="16" width="15" style="5" customWidth="1"/>
    <col min="17" max="17" width="8.28515625" style="5" customWidth="1"/>
    <col min="18" max="18" width="9" style="5" customWidth="1"/>
    <col min="19" max="19" width="14.28515625" style="10" customWidth="1"/>
    <col min="20" max="20" width="15.85546875" style="5" customWidth="1"/>
    <col min="21" max="21" width="5.5703125" style="1" customWidth="1"/>
    <col min="22" max="16384" width="9.140625" style="1"/>
  </cols>
  <sheetData>
    <row r="1" spans="1:21" ht="15.75">
      <c r="D1" s="2"/>
      <c r="E1" s="2"/>
      <c r="F1" s="2"/>
      <c r="G1" s="55"/>
      <c r="H1" s="55"/>
      <c r="I1" s="55"/>
      <c r="J1" s="55"/>
      <c r="N1" s="56"/>
    </row>
    <row r="2" spans="1:21" ht="14.25" customHeight="1">
      <c r="A2" s="98" t="s">
        <v>0</v>
      </c>
      <c r="B2" s="98" t="s">
        <v>45</v>
      </c>
      <c r="C2" s="95" t="s">
        <v>16</v>
      </c>
      <c r="D2" s="109" t="s">
        <v>43</v>
      </c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01" t="s">
        <v>44</v>
      </c>
      <c r="Q2" s="102"/>
      <c r="R2" s="102"/>
      <c r="S2" s="102"/>
      <c r="T2" s="103"/>
    </row>
    <row r="3" spans="1:21" ht="15" customHeight="1">
      <c r="A3" s="99"/>
      <c r="B3" s="99"/>
      <c r="C3" s="96"/>
      <c r="D3" s="101" t="s">
        <v>269</v>
      </c>
      <c r="E3" s="121"/>
      <c r="F3" s="121"/>
      <c r="G3" s="121"/>
      <c r="H3" s="121"/>
      <c r="I3" s="122"/>
      <c r="J3" s="95" t="s">
        <v>272</v>
      </c>
      <c r="K3" s="115" t="s">
        <v>270</v>
      </c>
      <c r="L3" s="116"/>
      <c r="M3" s="95" t="s">
        <v>271</v>
      </c>
      <c r="N3" s="95" t="s">
        <v>280</v>
      </c>
      <c r="O3" s="95" t="s">
        <v>273</v>
      </c>
      <c r="P3" s="106" t="s">
        <v>274</v>
      </c>
      <c r="Q3" s="95" t="s">
        <v>275</v>
      </c>
      <c r="R3" s="95" t="s">
        <v>276</v>
      </c>
      <c r="S3" s="112" t="s">
        <v>277</v>
      </c>
      <c r="T3" s="95" t="s">
        <v>52</v>
      </c>
    </row>
    <row r="4" spans="1:21" ht="12" customHeight="1">
      <c r="A4" s="99"/>
      <c r="B4" s="99"/>
      <c r="C4" s="96"/>
      <c r="D4" s="95" t="s">
        <v>46</v>
      </c>
      <c r="E4" s="111" t="s">
        <v>47</v>
      </c>
      <c r="F4" s="111" t="s">
        <v>48</v>
      </c>
      <c r="G4" s="111" t="s">
        <v>49</v>
      </c>
      <c r="H4" s="111" t="s">
        <v>50</v>
      </c>
      <c r="I4" s="111" t="s">
        <v>51</v>
      </c>
      <c r="J4" s="96"/>
      <c r="K4" s="117"/>
      <c r="L4" s="118"/>
      <c r="M4" s="96"/>
      <c r="N4" s="104"/>
      <c r="O4" s="104"/>
      <c r="P4" s="107"/>
      <c r="Q4" s="96"/>
      <c r="R4" s="96"/>
      <c r="S4" s="113"/>
      <c r="T4" s="96"/>
    </row>
    <row r="5" spans="1:21" ht="17.25" customHeight="1">
      <c r="A5" s="99"/>
      <c r="B5" s="99"/>
      <c r="C5" s="96"/>
      <c r="D5" s="96"/>
      <c r="E5" s="96"/>
      <c r="F5" s="96"/>
      <c r="G5" s="96"/>
      <c r="H5" s="96"/>
      <c r="I5" s="96"/>
      <c r="J5" s="96"/>
      <c r="K5" s="117"/>
      <c r="L5" s="118"/>
      <c r="M5" s="96"/>
      <c r="N5" s="104"/>
      <c r="O5" s="104"/>
      <c r="P5" s="107"/>
      <c r="Q5" s="96"/>
      <c r="R5" s="96"/>
      <c r="S5" s="113"/>
      <c r="T5" s="96"/>
    </row>
    <row r="6" spans="1:21" ht="18" customHeight="1">
      <c r="A6" s="99"/>
      <c r="B6" s="99"/>
      <c r="C6" s="97"/>
      <c r="D6" s="97"/>
      <c r="E6" s="97"/>
      <c r="F6" s="97"/>
      <c r="G6" s="97"/>
      <c r="H6" s="97"/>
      <c r="I6" s="97"/>
      <c r="J6" s="97"/>
      <c r="K6" s="119"/>
      <c r="L6" s="120"/>
      <c r="M6" s="97"/>
      <c r="N6" s="105"/>
      <c r="O6" s="105"/>
      <c r="P6" s="108"/>
      <c r="Q6" s="97"/>
      <c r="R6" s="97"/>
      <c r="S6" s="114"/>
      <c r="T6" s="97"/>
    </row>
    <row r="7" spans="1:21" ht="15.75">
      <c r="A7" s="100"/>
      <c r="B7" s="100"/>
      <c r="C7" s="48" t="s">
        <v>41</v>
      </c>
      <c r="D7" s="48" t="s">
        <v>41</v>
      </c>
      <c r="E7" s="48" t="s">
        <v>41</v>
      </c>
      <c r="F7" s="48" t="s">
        <v>41</v>
      </c>
      <c r="G7" s="48" t="s">
        <v>41</v>
      </c>
      <c r="H7" s="48" t="s">
        <v>41</v>
      </c>
      <c r="I7" s="48" t="s">
        <v>41</v>
      </c>
      <c r="J7" s="48" t="s">
        <v>41</v>
      </c>
      <c r="K7" s="57" t="s">
        <v>42</v>
      </c>
      <c r="L7" s="48" t="s">
        <v>41</v>
      </c>
      <c r="M7" s="48" t="s">
        <v>41</v>
      </c>
      <c r="N7" s="48" t="s">
        <v>41</v>
      </c>
      <c r="O7" s="48" t="s">
        <v>41</v>
      </c>
      <c r="P7" s="48" t="s">
        <v>41</v>
      </c>
      <c r="Q7" s="48" t="s">
        <v>41</v>
      </c>
      <c r="R7" s="48" t="s">
        <v>41</v>
      </c>
      <c r="S7" s="49" t="s">
        <v>41</v>
      </c>
      <c r="T7" s="48" t="s">
        <v>41</v>
      </c>
    </row>
    <row r="8" spans="1:21">
      <c r="A8" s="8">
        <v>1</v>
      </c>
      <c r="B8" s="8">
        <v>2</v>
      </c>
      <c r="C8" s="3">
        <v>3</v>
      </c>
      <c r="D8" s="3">
        <v>4</v>
      </c>
      <c r="E8" s="3">
        <v>5</v>
      </c>
      <c r="F8" s="3">
        <v>6</v>
      </c>
      <c r="G8" s="3">
        <v>7</v>
      </c>
      <c r="H8" s="3">
        <v>8</v>
      </c>
      <c r="I8" s="3">
        <v>9</v>
      </c>
      <c r="J8" s="3">
        <v>10</v>
      </c>
      <c r="K8" s="14">
        <v>11</v>
      </c>
      <c r="L8" s="3">
        <v>12</v>
      </c>
      <c r="M8" s="3">
        <v>13</v>
      </c>
      <c r="N8" s="3">
        <v>14</v>
      </c>
      <c r="O8" s="3">
        <v>15</v>
      </c>
      <c r="P8" s="3">
        <v>16</v>
      </c>
      <c r="Q8" s="3">
        <v>17</v>
      </c>
      <c r="R8" s="3">
        <v>18</v>
      </c>
      <c r="S8" s="11">
        <v>19</v>
      </c>
      <c r="T8" s="3">
        <v>20</v>
      </c>
    </row>
    <row r="9" spans="1:21" ht="15" customHeight="1">
      <c r="A9" s="21"/>
      <c r="B9" s="53" t="s">
        <v>199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</row>
    <row r="10" spans="1:21" s="77" customFormat="1" ht="15.75" customHeight="1">
      <c r="A10" s="72"/>
      <c r="B10" s="73" t="s">
        <v>281</v>
      </c>
      <c r="C10" s="74">
        <f>SUM(C11:C39)</f>
        <v>175244302.80200005</v>
      </c>
      <c r="D10" s="75">
        <f t="shared" ref="D10:T10" si="0">SUM(D11:D39)</f>
        <v>12094309.017000001</v>
      </c>
      <c r="E10" s="75">
        <f t="shared" si="0"/>
        <v>23153872.560000002</v>
      </c>
      <c r="F10" s="75">
        <f t="shared" si="0"/>
        <v>0</v>
      </c>
      <c r="G10" s="75">
        <f t="shared" si="0"/>
        <v>1209111.9200000002</v>
      </c>
      <c r="H10" s="75">
        <f t="shared" si="0"/>
        <v>2285820.3200000003</v>
      </c>
      <c r="I10" s="75">
        <f t="shared" si="0"/>
        <v>1693388.952</v>
      </c>
      <c r="J10" s="75">
        <f t="shared" si="0"/>
        <v>2956774.6599999997</v>
      </c>
      <c r="K10" s="76">
        <f t="shared" si="0"/>
        <v>5</v>
      </c>
      <c r="L10" s="75">
        <f t="shared" si="0"/>
        <v>11203665</v>
      </c>
      <c r="M10" s="75">
        <f t="shared" si="0"/>
        <v>86151211.552000001</v>
      </c>
      <c r="N10" s="75">
        <f t="shared" si="0"/>
        <v>33733764.844999999</v>
      </c>
      <c r="O10" s="75">
        <f t="shared" si="0"/>
        <v>0</v>
      </c>
      <c r="P10" s="75">
        <f t="shared" si="0"/>
        <v>560386.52</v>
      </c>
      <c r="Q10" s="75">
        <f t="shared" si="0"/>
        <v>0</v>
      </c>
      <c r="R10" s="75">
        <f t="shared" si="0"/>
        <v>0</v>
      </c>
      <c r="S10" s="75">
        <f t="shared" si="0"/>
        <v>201997.45600000001</v>
      </c>
      <c r="T10" s="75">
        <f t="shared" si="0"/>
        <v>0</v>
      </c>
    </row>
    <row r="11" spans="1:21" ht="15" customHeight="1">
      <c r="A11" s="25">
        <f t="shared" ref="A11:A12" si="1">A10+1</f>
        <v>1</v>
      </c>
      <c r="B11" s="63" t="s">
        <v>226</v>
      </c>
      <c r="C11" s="34">
        <f t="shared" ref="C11:C39" si="2">SUM(D11:J11,L11:T11)</f>
        <v>1668523.5279999999</v>
      </c>
      <c r="D11" s="37">
        <f>393.26*'Форма 1'!H11</f>
        <v>1668523.5279999999</v>
      </c>
      <c r="E11" s="37"/>
      <c r="F11" s="37"/>
      <c r="G11" s="37"/>
      <c r="H11" s="37"/>
      <c r="I11" s="37"/>
      <c r="J11" s="37"/>
      <c r="K11" s="64"/>
      <c r="L11" s="37"/>
      <c r="M11" s="37"/>
      <c r="N11" s="37"/>
      <c r="O11" s="37"/>
      <c r="P11" s="37"/>
      <c r="Q11" s="37"/>
      <c r="R11" s="37"/>
      <c r="S11" s="37"/>
      <c r="T11" s="37"/>
      <c r="U11" s="1" t="s">
        <v>27</v>
      </c>
    </row>
    <row r="12" spans="1:21" ht="15" customHeight="1">
      <c r="A12" s="25">
        <f t="shared" si="1"/>
        <v>2</v>
      </c>
      <c r="B12" s="58" t="s">
        <v>65</v>
      </c>
      <c r="C12" s="34">
        <f t="shared" si="2"/>
        <v>4481466</v>
      </c>
      <c r="D12" s="33"/>
      <c r="E12" s="33"/>
      <c r="F12" s="33"/>
      <c r="G12" s="33"/>
      <c r="H12" s="33"/>
      <c r="I12" s="33"/>
      <c r="J12" s="33"/>
      <c r="K12" s="38">
        <v>2</v>
      </c>
      <c r="L12" s="33">
        <v>4481466</v>
      </c>
      <c r="M12" s="33"/>
      <c r="N12" s="33"/>
      <c r="O12" s="33"/>
      <c r="P12" s="35"/>
      <c r="Q12" s="33"/>
      <c r="R12" s="33"/>
      <c r="S12" s="33"/>
      <c r="T12" s="33"/>
      <c r="U12" s="1" t="s">
        <v>26</v>
      </c>
    </row>
    <row r="13" spans="1:21" ht="15" customHeight="1">
      <c r="A13" s="25">
        <f t="shared" ref="A13:A39" si="3">A12+1</f>
        <v>3</v>
      </c>
      <c r="B13" s="58" t="s">
        <v>67</v>
      </c>
      <c r="C13" s="34">
        <f t="shared" si="2"/>
        <v>9663133.5179999992</v>
      </c>
      <c r="D13" s="33">
        <f>393.26*'Форма 1'!H13</f>
        <v>1780759.9319999998</v>
      </c>
      <c r="E13" s="33">
        <f>1715.61*'Форма 1'!H13</f>
        <v>7768625.2019999996</v>
      </c>
      <c r="F13" s="33"/>
      <c r="G13" s="33"/>
      <c r="H13" s="33"/>
      <c r="I13" s="33"/>
      <c r="J13" s="33"/>
      <c r="K13" s="38"/>
      <c r="L13" s="33"/>
      <c r="M13" s="33"/>
      <c r="N13" s="33"/>
      <c r="O13" s="33"/>
      <c r="P13" s="35"/>
      <c r="Q13" s="33"/>
      <c r="R13" s="33"/>
      <c r="S13" s="33">
        <f>25.12*'Форма 1'!H13</f>
        <v>113748.38400000001</v>
      </c>
      <c r="T13" s="33"/>
      <c r="U13" s="1" t="s">
        <v>27</v>
      </c>
    </row>
    <row r="14" spans="1:21" ht="15" customHeight="1">
      <c r="A14" s="25">
        <f t="shared" si="3"/>
        <v>4</v>
      </c>
      <c r="B14" s="58" t="s">
        <v>221</v>
      </c>
      <c r="C14" s="34">
        <f t="shared" si="2"/>
        <v>6481977.5790000008</v>
      </c>
      <c r="D14" s="33">
        <f>560.09*'Форма 1'!H14</f>
        <v>6481977.5790000008</v>
      </c>
      <c r="E14" s="33"/>
      <c r="F14" s="33"/>
      <c r="G14" s="33"/>
      <c r="H14" s="33"/>
      <c r="I14" s="33"/>
      <c r="J14" s="33"/>
      <c r="K14" s="38"/>
      <c r="L14" s="33"/>
      <c r="M14" s="33"/>
      <c r="N14" s="33"/>
      <c r="O14" s="33"/>
      <c r="P14" s="35"/>
      <c r="Q14" s="33"/>
      <c r="R14" s="33"/>
      <c r="S14" s="33"/>
      <c r="T14" s="33"/>
      <c r="U14" s="1" t="s">
        <v>27</v>
      </c>
    </row>
    <row r="15" spans="1:21" ht="15" customHeight="1">
      <c r="A15" s="25">
        <f t="shared" si="3"/>
        <v>5</v>
      </c>
      <c r="B15" s="58" t="s">
        <v>75</v>
      </c>
      <c r="C15" s="34">
        <f t="shared" si="2"/>
        <v>88249.072</v>
      </c>
      <c r="D15" s="33"/>
      <c r="E15" s="33"/>
      <c r="F15" s="33"/>
      <c r="G15" s="33"/>
      <c r="H15" s="33"/>
      <c r="I15" s="33"/>
      <c r="J15" s="33"/>
      <c r="K15" s="38"/>
      <c r="L15" s="33"/>
      <c r="M15" s="33"/>
      <c r="N15" s="33"/>
      <c r="O15" s="33"/>
      <c r="P15" s="35"/>
      <c r="Q15" s="33"/>
      <c r="R15" s="33"/>
      <c r="S15" s="33">
        <f>25.12*'Форма 1'!H15</f>
        <v>88249.072</v>
      </c>
      <c r="T15" s="33"/>
      <c r="U15" s="1" t="s">
        <v>27</v>
      </c>
    </row>
    <row r="16" spans="1:21" ht="15" customHeight="1">
      <c r="A16" s="25">
        <f t="shared" si="3"/>
        <v>6</v>
      </c>
      <c r="B16" s="63" t="s">
        <v>231</v>
      </c>
      <c r="C16" s="34">
        <f t="shared" si="2"/>
        <v>6645744.7060000002</v>
      </c>
      <c r="D16" s="33"/>
      <c r="E16" s="33"/>
      <c r="F16" s="33"/>
      <c r="G16" s="33"/>
      <c r="H16" s="33"/>
      <c r="I16" s="33"/>
      <c r="J16" s="33"/>
      <c r="K16" s="38"/>
      <c r="L16" s="33"/>
      <c r="M16" s="33"/>
      <c r="N16" s="33">
        <f>2594.17*'Форма 1'!H16</f>
        <v>6645744.7060000002</v>
      </c>
      <c r="O16" s="33"/>
      <c r="P16" s="35"/>
      <c r="Q16" s="33"/>
      <c r="R16" s="33"/>
      <c r="S16" s="33"/>
      <c r="T16" s="33"/>
      <c r="U16" s="1" t="s">
        <v>27</v>
      </c>
    </row>
    <row r="17" spans="1:21" ht="15" customHeight="1">
      <c r="A17" s="25">
        <f t="shared" si="3"/>
        <v>7</v>
      </c>
      <c r="B17" s="58" t="s">
        <v>218</v>
      </c>
      <c r="C17" s="34">
        <f t="shared" si="2"/>
        <v>27656838.52</v>
      </c>
      <c r="D17" s="33"/>
      <c r="E17" s="33"/>
      <c r="F17" s="33"/>
      <c r="G17" s="33"/>
      <c r="H17" s="33"/>
      <c r="I17" s="33"/>
      <c r="J17" s="33"/>
      <c r="K17" s="38"/>
      <c r="L17" s="33"/>
      <c r="M17" s="33">
        <f>7105.39*'Форма 1'!$H17</f>
        <v>19953356.197999999</v>
      </c>
      <c r="N17" s="33">
        <f>2743.21*'Форма 1'!$H17</f>
        <v>7703482.3219999997</v>
      </c>
      <c r="O17" s="33"/>
      <c r="P17" s="35"/>
      <c r="Q17" s="33"/>
      <c r="R17" s="33"/>
      <c r="S17" s="33"/>
      <c r="T17" s="33"/>
      <c r="U17" s="1" t="s">
        <v>26</v>
      </c>
    </row>
    <row r="18" spans="1:21" ht="15" customHeight="1">
      <c r="A18" s="25">
        <f t="shared" si="3"/>
        <v>8</v>
      </c>
      <c r="B18" s="59" t="s">
        <v>198</v>
      </c>
      <c r="C18" s="34">
        <f t="shared" si="2"/>
        <v>3625152.0150000001</v>
      </c>
      <c r="D18" s="33"/>
      <c r="E18" s="33"/>
      <c r="F18" s="33"/>
      <c r="G18" s="33"/>
      <c r="H18" s="33"/>
      <c r="I18" s="33"/>
      <c r="J18" s="33"/>
      <c r="K18" s="38"/>
      <c r="L18" s="33"/>
      <c r="M18" s="33"/>
      <c r="N18" s="33">
        <f>2743.21*'Форма 1'!$H18</f>
        <v>3625152.0150000001</v>
      </c>
      <c r="O18" s="33"/>
      <c r="P18" s="33"/>
      <c r="Q18" s="33"/>
      <c r="R18" s="33"/>
      <c r="S18" s="33"/>
      <c r="T18" s="35"/>
      <c r="U18" s="1" t="s">
        <v>26</v>
      </c>
    </row>
    <row r="19" spans="1:21" ht="15" customHeight="1">
      <c r="A19" s="25">
        <f t="shared" si="3"/>
        <v>9</v>
      </c>
      <c r="B19" s="58" t="s">
        <v>206</v>
      </c>
      <c r="C19" s="34">
        <f t="shared" si="2"/>
        <v>5674364.4540000008</v>
      </c>
      <c r="D19" s="33"/>
      <c r="E19" s="33"/>
      <c r="F19" s="33"/>
      <c r="G19" s="33"/>
      <c r="H19" s="33"/>
      <c r="I19" s="33"/>
      <c r="J19" s="33"/>
      <c r="K19" s="38"/>
      <c r="L19" s="33"/>
      <c r="M19" s="33">
        <f>7105.39*'Форма 1'!$H19</f>
        <v>5674364.4540000008</v>
      </c>
      <c r="N19" s="33"/>
      <c r="O19" s="33"/>
      <c r="P19" s="35"/>
      <c r="Q19" s="33"/>
      <c r="R19" s="33"/>
      <c r="S19" s="33"/>
      <c r="T19" s="33"/>
      <c r="U19" s="1" t="s">
        <v>26</v>
      </c>
    </row>
    <row r="20" spans="1:21" ht="15" customHeight="1">
      <c r="A20" s="25">
        <f t="shared" si="3"/>
        <v>10</v>
      </c>
      <c r="B20" s="58" t="s">
        <v>95</v>
      </c>
      <c r="C20" s="34">
        <f t="shared" si="2"/>
        <v>8004848.4720000001</v>
      </c>
      <c r="D20" s="33"/>
      <c r="E20" s="33"/>
      <c r="F20" s="33"/>
      <c r="G20" s="33"/>
      <c r="H20" s="33"/>
      <c r="I20" s="33"/>
      <c r="J20" s="33"/>
      <c r="K20" s="38"/>
      <c r="L20" s="33"/>
      <c r="M20" s="33">
        <f>3445.02*'Форма 1'!H20</f>
        <v>8004848.4720000001</v>
      </c>
      <c r="N20" s="33"/>
      <c r="O20" s="33"/>
      <c r="P20" s="35"/>
      <c r="Q20" s="33"/>
      <c r="R20" s="33"/>
      <c r="S20" s="33"/>
      <c r="T20" s="33"/>
      <c r="U20" s="1" t="s">
        <v>27</v>
      </c>
    </row>
    <row r="21" spans="1:21" ht="15" customHeight="1">
      <c r="A21" s="25">
        <f t="shared" si="3"/>
        <v>11</v>
      </c>
      <c r="B21" s="63" t="s">
        <v>232</v>
      </c>
      <c r="C21" s="34">
        <f t="shared" si="2"/>
        <v>5948877.6749999998</v>
      </c>
      <c r="D21" s="33"/>
      <c r="E21" s="33">
        <f>1715.61*'Форма 1'!H21</f>
        <v>5948877.6749999998</v>
      </c>
      <c r="F21" s="33"/>
      <c r="G21" s="33"/>
      <c r="H21" s="33"/>
      <c r="I21" s="33"/>
      <c r="J21" s="33"/>
      <c r="K21" s="38"/>
      <c r="L21" s="33"/>
      <c r="M21" s="33"/>
      <c r="N21" s="33"/>
      <c r="O21" s="33"/>
      <c r="P21" s="35"/>
      <c r="Q21" s="33"/>
      <c r="R21" s="33"/>
      <c r="S21" s="33"/>
      <c r="T21" s="33"/>
      <c r="U21" s="1" t="s">
        <v>27</v>
      </c>
    </row>
    <row r="22" spans="1:21" ht="15" customHeight="1">
      <c r="A22" s="25">
        <f t="shared" si="3"/>
        <v>12</v>
      </c>
      <c r="B22" s="63" t="s">
        <v>243</v>
      </c>
      <c r="C22" s="34">
        <f t="shared" si="2"/>
        <v>4569130.0259999996</v>
      </c>
      <c r="D22" s="33"/>
      <c r="E22" s="33"/>
      <c r="F22" s="33"/>
      <c r="G22" s="33"/>
      <c r="H22" s="33"/>
      <c r="I22" s="33"/>
      <c r="J22" s="33"/>
      <c r="K22" s="38"/>
      <c r="L22" s="33"/>
      <c r="M22" s="33">
        <f>3445.02*'Форма 1'!H22</f>
        <v>4569130.0259999996</v>
      </c>
      <c r="N22" s="33"/>
      <c r="O22" s="33"/>
      <c r="P22" s="35"/>
      <c r="Q22" s="33"/>
      <c r="R22" s="33"/>
      <c r="S22" s="33"/>
      <c r="T22" s="33"/>
      <c r="U22" s="1" t="s">
        <v>26</v>
      </c>
    </row>
    <row r="23" spans="1:21" ht="15" customHeight="1">
      <c r="A23" s="25">
        <f t="shared" si="3"/>
        <v>13</v>
      </c>
      <c r="B23" s="59" t="s">
        <v>197</v>
      </c>
      <c r="C23" s="34">
        <f t="shared" si="2"/>
        <v>1133768.693</v>
      </c>
      <c r="D23" s="33"/>
      <c r="E23" s="33"/>
      <c r="F23" s="33"/>
      <c r="G23" s="33"/>
      <c r="H23" s="33"/>
      <c r="I23" s="33"/>
      <c r="J23" s="33"/>
      <c r="K23" s="38"/>
      <c r="L23" s="33"/>
      <c r="M23" s="33"/>
      <c r="N23" s="33">
        <f>2743.21*'Форма 1'!$H23</f>
        <v>1133768.693</v>
      </c>
      <c r="O23" s="33"/>
      <c r="P23" s="33"/>
      <c r="Q23" s="33"/>
      <c r="R23" s="33"/>
      <c r="S23" s="33"/>
      <c r="T23" s="35"/>
      <c r="U23" s="1" t="s">
        <v>27</v>
      </c>
    </row>
    <row r="24" spans="1:21" ht="15" customHeight="1">
      <c r="A24" s="25">
        <f t="shared" si="3"/>
        <v>14</v>
      </c>
      <c r="B24" s="59" t="s">
        <v>222</v>
      </c>
      <c r="C24" s="34">
        <f t="shared" si="2"/>
        <v>16924694.256000001</v>
      </c>
      <c r="D24" s="33"/>
      <c r="E24" s="33"/>
      <c r="F24" s="33"/>
      <c r="G24" s="33"/>
      <c r="H24" s="33"/>
      <c r="I24" s="33"/>
      <c r="J24" s="33"/>
      <c r="K24" s="38"/>
      <c r="L24" s="33"/>
      <c r="M24" s="33">
        <f>3445.02*'Форма 1'!H24</f>
        <v>16924694.256000001</v>
      </c>
      <c r="N24" s="33"/>
      <c r="O24" s="33"/>
      <c r="P24" s="33"/>
      <c r="Q24" s="33"/>
      <c r="R24" s="33"/>
      <c r="S24" s="33"/>
      <c r="T24" s="35"/>
      <c r="U24" s="1" t="s">
        <v>27</v>
      </c>
    </row>
    <row r="25" spans="1:21" ht="15" customHeight="1">
      <c r="A25" s="25">
        <f t="shared" si="3"/>
        <v>15</v>
      </c>
      <c r="B25" s="59" t="s">
        <v>114</v>
      </c>
      <c r="C25" s="34">
        <f t="shared" si="2"/>
        <v>6722199</v>
      </c>
      <c r="D25" s="33"/>
      <c r="E25" s="33"/>
      <c r="F25" s="33"/>
      <c r="G25" s="33"/>
      <c r="H25" s="33"/>
      <c r="I25" s="33"/>
      <c r="J25" s="33"/>
      <c r="K25" s="38">
        <v>3</v>
      </c>
      <c r="L25" s="33">
        <v>6722199</v>
      </c>
      <c r="M25" s="33"/>
      <c r="N25" s="33"/>
      <c r="O25" s="33"/>
      <c r="P25" s="35"/>
      <c r="Q25" s="33"/>
      <c r="R25" s="33"/>
      <c r="S25" s="33"/>
      <c r="T25" s="33"/>
      <c r="U25" s="1" t="s">
        <v>27</v>
      </c>
    </row>
    <row r="26" spans="1:21" ht="15" customHeight="1">
      <c r="A26" s="25">
        <f t="shared" si="3"/>
        <v>16</v>
      </c>
      <c r="B26" s="59" t="s">
        <v>115</v>
      </c>
      <c r="C26" s="34">
        <f t="shared" si="2"/>
        <v>12651146.946</v>
      </c>
      <c r="D26" s="33"/>
      <c r="E26" s="33"/>
      <c r="F26" s="33"/>
      <c r="G26" s="33"/>
      <c r="H26" s="33"/>
      <c r="I26" s="33"/>
      <c r="J26" s="33"/>
      <c r="K26" s="39"/>
      <c r="L26" s="35"/>
      <c r="M26" s="33">
        <f>3445.02*'Форма 1'!$H26</f>
        <v>12651146.946</v>
      </c>
      <c r="N26" s="33"/>
      <c r="O26" s="33"/>
      <c r="P26" s="35"/>
      <c r="Q26" s="33"/>
      <c r="R26" s="33"/>
      <c r="S26" s="33"/>
      <c r="T26" s="33"/>
      <c r="U26" s="1" t="s">
        <v>27</v>
      </c>
    </row>
    <row r="27" spans="1:21" ht="15" customHeight="1">
      <c r="A27" s="25">
        <f t="shared" si="3"/>
        <v>17</v>
      </c>
      <c r="B27" s="9" t="s">
        <v>252</v>
      </c>
      <c r="C27" s="34">
        <f t="shared" si="2"/>
        <v>2779628.568</v>
      </c>
      <c r="D27" s="33"/>
      <c r="E27" s="33"/>
      <c r="F27" s="33"/>
      <c r="G27" s="33"/>
      <c r="H27" s="33"/>
      <c r="I27" s="33"/>
      <c r="J27" s="33"/>
      <c r="K27" s="39"/>
      <c r="L27" s="35"/>
      <c r="M27" s="33">
        <f>7105.39*'Форма 1'!$H27</f>
        <v>2779628.568</v>
      </c>
      <c r="N27" s="33"/>
      <c r="O27" s="33"/>
      <c r="P27" s="35"/>
      <c r="Q27" s="33"/>
      <c r="R27" s="33"/>
      <c r="S27" s="33"/>
      <c r="T27" s="33"/>
      <c r="U27" s="1" t="s">
        <v>26</v>
      </c>
    </row>
    <row r="28" spans="1:21" ht="15" customHeight="1">
      <c r="A28" s="25">
        <f t="shared" si="3"/>
        <v>18</v>
      </c>
      <c r="B28" s="9" t="s">
        <v>127</v>
      </c>
      <c r="C28" s="34">
        <f t="shared" si="2"/>
        <v>280193.26</v>
      </c>
      <c r="D28" s="33"/>
      <c r="E28" s="33"/>
      <c r="F28" s="33"/>
      <c r="G28" s="33"/>
      <c r="H28" s="33"/>
      <c r="I28" s="33"/>
      <c r="J28" s="33"/>
      <c r="K28" s="39"/>
      <c r="L28" s="35"/>
      <c r="M28" s="33"/>
      <c r="N28" s="33"/>
      <c r="O28" s="33"/>
      <c r="P28" s="33">
        <f>280193.26</f>
        <v>280193.26</v>
      </c>
      <c r="Q28" s="33"/>
      <c r="R28" s="33"/>
      <c r="S28" s="33"/>
      <c r="T28" s="33"/>
      <c r="U28" s="1" t="s">
        <v>27</v>
      </c>
    </row>
    <row r="29" spans="1:21" ht="15" customHeight="1">
      <c r="A29" s="25">
        <f t="shared" si="3"/>
        <v>19</v>
      </c>
      <c r="B29" s="9" t="s">
        <v>128</v>
      </c>
      <c r="C29" s="34">
        <f t="shared" si="2"/>
        <v>280193.26</v>
      </c>
      <c r="D29" s="33"/>
      <c r="E29" s="33"/>
      <c r="F29" s="33"/>
      <c r="G29" s="33"/>
      <c r="H29" s="33"/>
      <c r="I29" s="33"/>
      <c r="J29" s="33"/>
      <c r="K29" s="39"/>
      <c r="L29" s="35"/>
      <c r="M29" s="33"/>
      <c r="N29" s="33"/>
      <c r="O29" s="33"/>
      <c r="P29" s="33">
        <f>280193.26</f>
        <v>280193.26</v>
      </c>
      <c r="Q29" s="33"/>
      <c r="R29" s="33"/>
      <c r="S29" s="33"/>
      <c r="T29" s="33"/>
      <c r="U29" s="1" t="s">
        <v>27</v>
      </c>
    </row>
    <row r="30" spans="1:21" ht="15" customHeight="1">
      <c r="A30" s="25">
        <f t="shared" si="3"/>
        <v>20</v>
      </c>
      <c r="B30" s="59" t="s">
        <v>132</v>
      </c>
      <c r="C30" s="34">
        <f t="shared" si="2"/>
        <v>5663159.4979999997</v>
      </c>
      <c r="D30" s="33">
        <f>393.26*'Форма 1'!$H30</f>
        <v>1056060.4040000001</v>
      </c>
      <c r="E30" s="33">
        <f>1715.61*'Форма 1'!$H30</f>
        <v>4607099.0939999996</v>
      </c>
      <c r="F30" s="33"/>
      <c r="G30" s="33"/>
      <c r="H30" s="33"/>
      <c r="I30" s="33"/>
      <c r="J30" s="33"/>
      <c r="K30" s="39"/>
      <c r="L30" s="35"/>
      <c r="M30" s="33"/>
      <c r="N30" s="33"/>
      <c r="O30" s="33"/>
      <c r="P30" s="35"/>
      <c r="Q30" s="33"/>
      <c r="R30" s="35"/>
      <c r="S30" s="33"/>
      <c r="T30" s="35"/>
      <c r="U30" s="1" t="s">
        <v>26</v>
      </c>
    </row>
    <row r="31" spans="1:21" ht="15" customHeight="1">
      <c r="A31" s="25">
        <f t="shared" si="3"/>
        <v>21</v>
      </c>
      <c r="B31" s="9" t="s">
        <v>136</v>
      </c>
      <c r="C31" s="34">
        <f t="shared" si="2"/>
        <v>2956774.6599999997</v>
      </c>
      <c r="D31" s="33"/>
      <c r="E31" s="33"/>
      <c r="F31" s="33"/>
      <c r="G31" s="33"/>
      <c r="H31" s="33"/>
      <c r="I31" s="33"/>
      <c r="J31" s="33">
        <f>1071.8*'Форма 1'!H31</f>
        <v>2956774.6599999997</v>
      </c>
      <c r="K31" s="39"/>
      <c r="L31" s="35"/>
      <c r="M31" s="33"/>
      <c r="N31" s="33"/>
      <c r="O31" s="33"/>
      <c r="P31" s="35"/>
      <c r="Q31" s="33"/>
      <c r="R31" s="35"/>
      <c r="S31" s="33"/>
      <c r="T31" s="35"/>
      <c r="U31" s="1" t="s">
        <v>27</v>
      </c>
    </row>
    <row r="32" spans="1:21" ht="15" customHeight="1">
      <c r="A32" s="25">
        <f t="shared" si="3"/>
        <v>22</v>
      </c>
      <c r="B32" s="9" t="s">
        <v>229</v>
      </c>
      <c r="C32" s="34">
        <f t="shared" si="2"/>
        <v>9632620.4220000003</v>
      </c>
      <c r="D32" s="33"/>
      <c r="E32" s="33"/>
      <c r="F32" s="33"/>
      <c r="G32" s="33"/>
      <c r="H32" s="33"/>
      <c r="I32" s="33"/>
      <c r="J32" s="33"/>
      <c r="K32" s="39"/>
      <c r="L32" s="35"/>
      <c r="M32" s="33">
        <f>3445.02*'Форма 1'!$H32</f>
        <v>9632620.4220000003</v>
      </c>
      <c r="N32" s="33"/>
      <c r="O32" s="33"/>
      <c r="P32" s="35"/>
      <c r="Q32" s="33"/>
      <c r="R32" s="35"/>
      <c r="S32" s="33"/>
      <c r="T32" s="35"/>
      <c r="U32" s="1" t="s">
        <v>27</v>
      </c>
    </row>
    <row r="33" spans="1:21" ht="15" customHeight="1">
      <c r="A33" s="25">
        <f t="shared" si="3"/>
        <v>23</v>
      </c>
      <c r="B33" s="9" t="s">
        <v>263</v>
      </c>
      <c r="C33" s="34">
        <f t="shared" si="2"/>
        <v>9863071.811999999</v>
      </c>
      <c r="D33" s="62">
        <f>393.26*'Форма 1'!$H33</f>
        <v>1106987.574</v>
      </c>
      <c r="E33" s="62">
        <f>1715.61*'Форма 1'!$H33</f>
        <v>4829270.5889999997</v>
      </c>
      <c r="F33" s="62"/>
      <c r="G33" s="62">
        <f>325.1*'Форма 1'!$H33</f>
        <v>915123.99000000011</v>
      </c>
      <c r="H33" s="62">
        <f>614.6*'Форма 1'!$H33</f>
        <v>1730037.54</v>
      </c>
      <c r="I33" s="62">
        <f>455.31*'Форма 1'!$H33</f>
        <v>1281652.1189999999</v>
      </c>
      <c r="J33" s="33"/>
      <c r="K33" s="39"/>
      <c r="L33" s="35"/>
      <c r="M33" s="33"/>
      <c r="N33" s="33"/>
      <c r="O33" s="33"/>
      <c r="P33" s="35"/>
      <c r="Q33" s="33"/>
      <c r="R33" s="35"/>
      <c r="S33" s="33"/>
      <c r="T33" s="35"/>
      <c r="U33" s="1" t="s">
        <v>26</v>
      </c>
    </row>
    <row r="34" spans="1:21" ht="15" customHeight="1">
      <c r="A34" s="25">
        <f t="shared" si="3"/>
        <v>24</v>
      </c>
      <c r="B34" s="9" t="s">
        <v>230</v>
      </c>
      <c r="C34" s="34">
        <f t="shared" si="2"/>
        <v>5961422.21</v>
      </c>
      <c r="D34" s="62"/>
      <c r="E34" s="62"/>
      <c r="F34" s="62"/>
      <c r="G34" s="62"/>
      <c r="H34" s="62"/>
      <c r="I34" s="62"/>
      <c r="J34" s="33"/>
      <c r="K34" s="39"/>
      <c r="L34" s="35"/>
      <c r="M34" s="33">
        <f>7105.39*'Форма 1'!$H34</f>
        <v>5961422.21</v>
      </c>
      <c r="N34" s="33"/>
      <c r="O34" s="33"/>
      <c r="P34" s="35"/>
      <c r="Q34" s="33"/>
      <c r="R34" s="35"/>
      <c r="S34" s="33"/>
      <c r="T34" s="35"/>
      <c r="U34" s="1" t="s">
        <v>26</v>
      </c>
    </row>
    <row r="35" spans="1:21" ht="15" customHeight="1">
      <c r="A35" s="25">
        <f t="shared" si="3"/>
        <v>25</v>
      </c>
      <c r="B35" s="59" t="s">
        <v>144</v>
      </c>
      <c r="C35" s="34">
        <f t="shared" si="2"/>
        <v>4760017.9920000006</v>
      </c>
      <c r="D35" s="33"/>
      <c r="E35" s="33"/>
      <c r="F35" s="33"/>
      <c r="G35" s="33"/>
      <c r="H35" s="33"/>
      <c r="I35" s="33"/>
      <c r="J35" s="33"/>
      <c r="K35" s="39"/>
      <c r="L35" s="35"/>
      <c r="M35" s="33"/>
      <c r="N35" s="33">
        <f>2743.21*'Форма 1'!$H35</f>
        <v>4760017.9920000006</v>
      </c>
      <c r="O35" s="33"/>
      <c r="P35" s="35"/>
      <c r="Q35" s="33"/>
      <c r="R35" s="33"/>
      <c r="S35" s="33"/>
      <c r="T35" s="33"/>
      <c r="U35" s="1" t="s">
        <v>26</v>
      </c>
    </row>
    <row r="36" spans="1:21" ht="15" customHeight="1">
      <c r="A36" s="25">
        <f t="shared" si="3"/>
        <v>26</v>
      </c>
      <c r="B36" s="60" t="s">
        <v>225</v>
      </c>
      <c r="C36" s="34">
        <f t="shared" si="2"/>
        <v>4117443.2719999999</v>
      </c>
      <c r="D36" s="33"/>
      <c r="E36" s="33"/>
      <c r="F36" s="33"/>
      <c r="G36" s="33"/>
      <c r="H36" s="33"/>
      <c r="I36" s="33"/>
      <c r="J36" s="33"/>
      <c r="K36" s="39"/>
      <c r="L36" s="35"/>
      <c r="M36" s="33"/>
      <c r="N36" s="33">
        <f>4950.04*'Форма 1'!H36</f>
        <v>4117443.2719999999</v>
      </c>
      <c r="O36" s="33"/>
      <c r="P36" s="35"/>
      <c r="Q36" s="33"/>
      <c r="R36" s="33"/>
      <c r="S36" s="33"/>
      <c r="T36" s="33"/>
      <c r="U36" s="1" t="s">
        <v>27</v>
      </c>
    </row>
    <row r="37" spans="1:21" ht="15" customHeight="1">
      <c r="A37" s="25">
        <f t="shared" si="3"/>
        <v>27</v>
      </c>
      <c r="B37" s="60" t="s">
        <v>223</v>
      </c>
      <c r="C37" s="34">
        <f t="shared" si="2"/>
        <v>1261507.5430000001</v>
      </c>
      <c r="D37" s="33"/>
      <c r="E37" s="33"/>
      <c r="F37" s="33"/>
      <c r="G37" s="33">
        <f>325.1*'Форма 1'!H37</f>
        <v>293987.93</v>
      </c>
      <c r="H37" s="33">
        <f>614.6*'Форма 1'!H37</f>
        <v>555782.78</v>
      </c>
      <c r="I37" s="33">
        <f>455.31*'Форма 1'!H37</f>
        <v>411736.83299999998</v>
      </c>
      <c r="J37" s="33"/>
      <c r="K37" s="39"/>
      <c r="L37" s="35"/>
      <c r="M37" s="33"/>
      <c r="N37" s="33"/>
      <c r="O37" s="33"/>
      <c r="P37" s="35"/>
      <c r="Q37" s="33"/>
      <c r="R37" s="35"/>
      <c r="S37" s="33"/>
      <c r="T37" s="35"/>
      <c r="U37" s="1" t="s">
        <v>27</v>
      </c>
    </row>
    <row r="38" spans="1:21" ht="15" customHeight="1">
      <c r="A38" s="25">
        <f t="shared" si="3"/>
        <v>28</v>
      </c>
      <c r="B38" s="60" t="s">
        <v>172</v>
      </c>
      <c r="C38" s="34">
        <f t="shared" si="2"/>
        <v>4823694.0750000002</v>
      </c>
      <c r="D38" s="33"/>
      <c r="E38" s="33"/>
      <c r="F38" s="33"/>
      <c r="G38" s="33"/>
      <c r="H38" s="33"/>
      <c r="I38" s="33"/>
      <c r="J38" s="33"/>
      <c r="K38" s="39"/>
      <c r="L38" s="35"/>
      <c r="M38" s="33"/>
      <c r="N38" s="33">
        <f>1696.99*'Форма 1'!$H38</f>
        <v>4823694.0750000002</v>
      </c>
      <c r="O38" s="33"/>
      <c r="P38" s="35"/>
      <c r="Q38" s="33"/>
      <c r="R38" s="35"/>
      <c r="S38" s="33"/>
      <c r="T38" s="35"/>
      <c r="U38" s="1" t="s">
        <v>27</v>
      </c>
    </row>
    <row r="39" spans="1:21" ht="15" customHeight="1">
      <c r="A39" s="25">
        <f t="shared" si="3"/>
        <v>29</v>
      </c>
      <c r="B39" s="60" t="s">
        <v>201</v>
      </c>
      <c r="C39" s="34">
        <f t="shared" si="2"/>
        <v>924461.77</v>
      </c>
      <c r="D39" s="33"/>
      <c r="E39" s="33"/>
      <c r="F39" s="33"/>
      <c r="G39" s="33"/>
      <c r="H39" s="33"/>
      <c r="I39" s="33"/>
      <c r="J39" s="33"/>
      <c r="K39" s="38"/>
      <c r="L39" s="33"/>
      <c r="M39" s="33"/>
      <c r="N39" s="33">
        <f>2743.21*'Форма 1'!$H39</f>
        <v>924461.77</v>
      </c>
      <c r="O39" s="33"/>
      <c r="P39" s="33"/>
      <c r="Q39" s="33"/>
      <c r="R39" s="33"/>
      <c r="S39" s="33"/>
      <c r="T39" s="35"/>
      <c r="U39" s="1" t="s">
        <v>26</v>
      </c>
    </row>
    <row r="40" spans="1:21" ht="15.75" customHeight="1">
      <c r="A40" s="51"/>
      <c r="B40" s="36" t="s">
        <v>220</v>
      </c>
      <c r="C40" s="52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</row>
    <row r="41" spans="1:21" s="77" customFormat="1" ht="15.75" customHeight="1">
      <c r="A41" s="72"/>
      <c r="B41" s="73" t="s">
        <v>281</v>
      </c>
      <c r="C41" s="74">
        <f>SUM(C42:C118)</f>
        <v>891692371.76699996</v>
      </c>
      <c r="D41" s="75">
        <f t="shared" ref="D41:T41" si="4">SUM(D42:D118)</f>
        <v>6888889.5490000006</v>
      </c>
      <c r="E41" s="75">
        <f t="shared" si="4"/>
        <v>40694648.292000003</v>
      </c>
      <c r="F41" s="75">
        <f t="shared" si="4"/>
        <v>8774696.3199999984</v>
      </c>
      <c r="G41" s="75">
        <f t="shared" si="4"/>
        <v>14756345.958999999</v>
      </c>
      <c r="H41" s="75">
        <f t="shared" si="4"/>
        <v>22403162.066</v>
      </c>
      <c r="I41" s="75">
        <f t="shared" si="4"/>
        <v>16652620.058999998</v>
      </c>
      <c r="J41" s="75">
        <f t="shared" si="4"/>
        <v>24297598.82</v>
      </c>
      <c r="K41" s="78">
        <f t="shared" si="4"/>
        <v>8</v>
      </c>
      <c r="L41" s="75">
        <f t="shared" si="4"/>
        <v>23706030</v>
      </c>
      <c r="M41" s="75">
        <f t="shared" si="4"/>
        <v>421239439.52399999</v>
      </c>
      <c r="N41" s="75">
        <f t="shared" si="4"/>
        <v>300254336.185</v>
      </c>
      <c r="O41" s="75">
        <f t="shared" si="4"/>
        <v>7990468.1409999998</v>
      </c>
      <c r="P41" s="75">
        <f t="shared" si="4"/>
        <v>0</v>
      </c>
      <c r="Q41" s="75">
        <f t="shared" si="4"/>
        <v>4034136.8520000004</v>
      </c>
      <c r="R41" s="75">
        <f t="shared" si="4"/>
        <v>0</v>
      </c>
      <c r="S41" s="75">
        <f t="shared" si="4"/>
        <v>0</v>
      </c>
      <c r="T41" s="75">
        <f t="shared" si="4"/>
        <v>0</v>
      </c>
    </row>
    <row r="42" spans="1:21" ht="15" customHeight="1">
      <c r="A42" s="25">
        <f t="shared" ref="A42:A93" si="5">A41+1</f>
        <v>1</v>
      </c>
      <c r="B42" s="58" t="s">
        <v>63</v>
      </c>
      <c r="C42" s="34">
        <f t="shared" ref="C42:C63" si="6">SUM(D42:J42,L42:T42)</f>
        <v>15055080.151000001</v>
      </c>
      <c r="D42" s="33"/>
      <c r="E42" s="33">
        <f>1715.61*'Форма 1'!$H42</f>
        <v>9266181.1710000001</v>
      </c>
      <c r="F42" s="33"/>
      <c r="G42" s="33"/>
      <c r="H42" s="33"/>
      <c r="I42" s="33"/>
      <c r="J42" s="33">
        <f>1071.8*'Форма 1'!$H42</f>
        <v>5788898.9800000004</v>
      </c>
      <c r="K42" s="39"/>
      <c r="L42" s="35"/>
      <c r="M42" s="33"/>
      <c r="N42" s="33"/>
      <c r="O42" s="33"/>
      <c r="P42" s="35"/>
      <c r="Q42" s="33"/>
      <c r="R42" s="33"/>
      <c r="S42" s="33"/>
      <c r="T42" s="33"/>
      <c r="U42" s="1" t="s">
        <v>26</v>
      </c>
    </row>
    <row r="43" spans="1:21" ht="15" customHeight="1">
      <c r="A43" s="25">
        <f t="shared" si="5"/>
        <v>2</v>
      </c>
      <c r="B43" s="59" t="s">
        <v>194</v>
      </c>
      <c r="C43" s="34">
        <f t="shared" si="6"/>
        <v>4857244.6040000003</v>
      </c>
      <c r="D43" s="33"/>
      <c r="E43" s="33"/>
      <c r="F43" s="33"/>
      <c r="G43" s="33"/>
      <c r="H43" s="33"/>
      <c r="I43" s="33"/>
      <c r="J43" s="33"/>
      <c r="K43" s="38"/>
      <c r="L43" s="33"/>
      <c r="M43" s="33">
        <f>7105.39*'Форма 1'!$H43</f>
        <v>4857244.6040000003</v>
      </c>
      <c r="N43" s="33"/>
      <c r="O43" s="33"/>
      <c r="P43" s="33"/>
      <c r="Q43" s="33"/>
      <c r="R43" s="33"/>
      <c r="S43" s="33"/>
      <c r="T43" s="33"/>
      <c r="U43" s="1" t="s">
        <v>26</v>
      </c>
    </row>
    <row r="44" spans="1:21" ht="15" customHeight="1">
      <c r="A44" s="25">
        <f t="shared" si="5"/>
        <v>3</v>
      </c>
      <c r="B44" s="59" t="s">
        <v>64</v>
      </c>
      <c r="C44" s="34">
        <f t="shared" si="6"/>
        <v>2558117.5</v>
      </c>
      <c r="D44" s="33"/>
      <c r="E44" s="33"/>
      <c r="F44" s="33">
        <f>523.4*'Форма 1'!$H44</f>
        <v>2558117.5</v>
      </c>
      <c r="G44" s="33"/>
      <c r="H44" s="33"/>
      <c r="I44" s="33"/>
      <c r="J44" s="33"/>
      <c r="K44" s="39"/>
      <c r="L44" s="35"/>
      <c r="M44" s="33"/>
      <c r="N44" s="33"/>
      <c r="O44" s="33"/>
      <c r="P44" s="35"/>
      <c r="Q44" s="33"/>
      <c r="R44" s="33"/>
      <c r="S44" s="33"/>
      <c r="T44" s="33"/>
      <c r="U44" s="1" t="s">
        <v>27</v>
      </c>
    </row>
    <row r="45" spans="1:21" ht="15" customHeight="1">
      <c r="A45" s="25">
        <f t="shared" si="5"/>
        <v>4</v>
      </c>
      <c r="B45" s="59" t="s">
        <v>66</v>
      </c>
      <c r="C45" s="34">
        <f t="shared" si="6"/>
        <v>6408188</v>
      </c>
      <c r="D45" s="33"/>
      <c r="E45" s="33"/>
      <c r="F45" s="33"/>
      <c r="G45" s="33"/>
      <c r="H45" s="33"/>
      <c r="I45" s="33"/>
      <c r="J45" s="33"/>
      <c r="K45" s="38">
        <v>2</v>
      </c>
      <c r="L45" s="33">
        <v>6408188</v>
      </c>
      <c r="M45" s="33"/>
      <c r="N45" s="33"/>
      <c r="O45" s="33"/>
      <c r="P45" s="35"/>
      <c r="Q45" s="33"/>
      <c r="R45" s="33"/>
      <c r="S45" s="33"/>
      <c r="T45" s="33"/>
      <c r="U45" s="1" t="s">
        <v>26</v>
      </c>
    </row>
    <row r="46" spans="1:21" ht="15" customHeight="1">
      <c r="A46" s="25">
        <f t="shared" si="5"/>
        <v>5</v>
      </c>
      <c r="B46" s="59" t="s">
        <v>195</v>
      </c>
      <c r="C46" s="34">
        <f t="shared" si="6"/>
        <v>19799563.446000002</v>
      </c>
      <c r="D46" s="33"/>
      <c r="E46" s="33"/>
      <c r="F46" s="33"/>
      <c r="G46" s="33"/>
      <c r="H46" s="33"/>
      <c r="I46" s="33"/>
      <c r="J46" s="33"/>
      <c r="K46" s="39"/>
      <c r="L46" s="35"/>
      <c r="M46" s="33">
        <f>3445.02*'Форма 1'!$H46</f>
        <v>19799563.446000002</v>
      </c>
      <c r="N46" s="33"/>
      <c r="O46" s="33"/>
      <c r="P46" s="35"/>
      <c r="Q46" s="33"/>
      <c r="R46" s="33"/>
      <c r="S46" s="33"/>
      <c r="T46" s="33"/>
      <c r="U46" s="1" t="s">
        <v>27</v>
      </c>
    </row>
    <row r="47" spans="1:21" ht="15" customHeight="1">
      <c r="A47" s="25">
        <f t="shared" si="5"/>
        <v>6</v>
      </c>
      <c r="B47" s="59" t="s">
        <v>67</v>
      </c>
      <c r="C47" s="34">
        <f t="shared" si="6"/>
        <v>21916623.846000001</v>
      </c>
      <c r="D47" s="33"/>
      <c r="E47" s="33"/>
      <c r="F47" s="33"/>
      <c r="G47" s="33">
        <f>325.1*'Форма 1'!$H47</f>
        <v>1472117.82</v>
      </c>
      <c r="H47" s="33">
        <f>614.6*'Форма 1'!$H47</f>
        <v>2783031.72</v>
      </c>
      <c r="I47" s="33">
        <f>455.31*'Форма 1'!$H47</f>
        <v>2061734.7419999999</v>
      </c>
      <c r="J47" s="33"/>
      <c r="K47" s="39"/>
      <c r="L47" s="35"/>
      <c r="M47" s="33">
        <f>3445.02*'Форма 1'!$H47</f>
        <v>15599739.563999999</v>
      </c>
      <c r="N47" s="33"/>
      <c r="O47" s="33"/>
      <c r="P47" s="35"/>
      <c r="Q47" s="33"/>
      <c r="R47" s="33"/>
      <c r="S47" s="33"/>
      <c r="T47" s="33"/>
      <c r="U47" s="1" t="s">
        <v>27</v>
      </c>
    </row>
    <row r="48" spans="1:21" ht="15" customHeight="1">
      <c r="A48" s="25">
        <f t="shared" si="5"/>
        <v>7</v>
      </c>
      <c r="B48" s="59" t="s">
        <v>68</v>
      </c>
      <c r="C48" s="34">
        <f t="shared" si="6"/>
        <v>2337085.6799999997</v>
      </c>
      <c r="D48" s="33"/>
      <c r="E48" s="33"/>
      <c r="F48" s="33">
        <f>523.4*'Форма 1'!$H48</f>
        <v>2337085.6799999997</v>
      </c>
      <c r="G48" s="33"/>
      <c r="H48" s="33"/>
      <c r="I48" s="33"/>
      <c r="J48" s="33"/>
      <c r="K48" s="39"/>
      <c r="L48" s="35"/>
      <c r="M48" s="33"/>
      <c r="N48" s="33"/>
      <c r="O48" s="33"/>
      <c r="P48" s="35"/>
      <c r="Q48" s="33"/>
      <c r="R48" s="33"/>
      <c r="S48" s="33"/>
      <c r="T48" s="33"/>
      <c r="U48" s="1" t="s">
        <v>27</v>
      </c>
    </row>
    <row r="49" spans="1:21" ht="15" customHeight="1">
      <c r="A49" s="25">
        <f t="shared" si="5"/>
        <v>8</v>
      </c>
      <c r="B49" s="59" t="s">
        <v>69</v>
      </c>
      <c r="C49" s="34">
        <f t="shared" si="6"/>
        <v>11330718.648000002</v>
      </c>
      <c r="D49" s="33"/>
      <c r="E49" s="33"/>
      <c r="F49" s="33"/>
      <c r="G49" s="33">
        <f>325.1*'Форма 1'!$H49</f>
        <v>977055.54000000015</v>
      </c>
      <c r="H49" s="33"/>
      <c r="I49" s="33"/>
      <c r="J49" s="33"/>
      <c r="K49" s="39"/>
      <c r="L49" s="35"/>
      <c r="M49" s="33">
        <f>3445.02*'Форма 1'!$H49</f>
        <v>10353663.108000001</v>
      </c>
      <c r="N49" s="33"/>
      <c r="O49" s="33"/>
      <c r="P49" s="35"/>
      <c r="Q49" s="33"/>
      <c r="R49" s="33"/>
      <c r="S49" s="33"/>
      <c r="T49" s="33"/>
      <c r="U49" s="1" t="s">
        <v>26</v>
      </c>
    </row>
    <row r="50" spans="1:21" ht="15" customHeight="1">
      <c r="A50" s="25">
        <f t="shared" si="5"/>
        <v>9</v>
      </c>
      <c r="B50" s="59" t="s">
        <v>70</v>
      </c>
      <c r="C50" s="34">
        <f t="shared" si="6"/>
        <v>9405557.563000001</v>
      </c>
      <c r="D50" s="33"/>
      <c r="E50" s="33">
        <f>1715.61*'Форма 1'!$H50</f>
        <v>5788982.8229999999</v>
      </c>
      <c r="F50" s="33"/>
      <c r="G50" s="33"/>
      <c r="H50" s="33"/>
      <c r="I50" s="33"/>
      <c r="J50" s="33">
        <f>1071.8*'Форма 1'!$H50</f>
        <v>3616574.74</v>
      </c>
      <c r="K50" s="39"/>
      <c r="L50" s="35"/>
      <c r="M50" s="33"/>
      <c r="N50" s="33"/>
      <c r="O50" s="33"/>
      <c r="P50" s="35"/>
      <c r="Q50" s="33"/>
      <c r="R50" s="33"/>
      <c r="S50" s="33"/>
      <c r="T50" s="33"/>
      <c r="U50" s="1" t="s">
        <v>26</v>
      </c>
    </row>
    <row r="51" spans="1:21" ht="15" customHeight="1">
      <c r="A51" s="25">
        <f t="shared" si="5"/>
        <v>10</v>
      </c>
      <c r="B51" s="59" t="s">
        <v>71</v>
      </c>
      <c r="C51" s="34">
        <f t="shared" si="6"/>
        <v>4748352.9349999996</v>
      </c>
      <c r="D51" s="33"/>
      <c r="E51" s="33">
        <f>1715.61*'Форма 1'!$H51</f>
        <v>2922541.6349999998</v>
      </c>
      <c r="F51" s="33"/>
      <c r="G51" s="33"/>
      <c r="H51" s="33"/>
      <c r="I51" s="33"/>
      <c r="J51" s="33">
        <f>1071.8*'Форма 1'!$H51</f>
        <v>1825811.2999999998</v>
      </c>
      <c r="K51" s="39"/>
      <c r="L51" s="35"/>
      <c r="M51" s="33"/>
      <c r="N51" s="33"/>
      <c r="O51" s="33"/>
      <c r="P51" s="35"/>
      <c r="Q51" s="33"/>
      <c r="R51" s="33"/>
      <c r="S51" s="33"/>
      <c r="T51" s="33"/>
      <c r="U51" s="1" t="s">
        <v>26</v>
      </c>
    </row>
    <row r="52" spans="1:21" ht="15" customHeight="1">
      <c r="A52" s="25">
        <f t="shared" si="5"/>
        <v>11</v>
      </c>
      <c r="B52" s="59" t="s">
        <v>72</v>
      </c>
      <c r="C52" s="34">
        <f t="shared" si="6"/>
        <v>9840951.004999999</v>
      </c>
      <c r="D52" s="33"/>
      <c r="E52" s="33">
        <f>1715.61*'Форма 1'!$H52</f>
        <v>6056961.1049999995</v>
      </c>
      <c r="F52" s="33"/>
      <c r="G52" s="33"/>
      <c r="H52" s="33"/>
      <c r="I52" s="33"/>
      <c r="J52" s="33">
        <f>1071.8*'Форма 1'!$H52</f>
        <v>3783989.9</v>
      </c>
      <c r="K52" s="39"/>
      <c r="L52" s="35"/>
      <c r="M52" s="33"/>
      <c r="N52" s="33"/>
      <c r="O52" s="33"/>
      <c r="P52" s="35"/>
      <c r="Q52" s="33"/>
      <c r="R52" s="33"/>
      <c r="S52" s="33"/>
      <c r="T52" s="33"/>
      <c r="U52" s="1" t="s">
        <v>26</v>
      </c>
    </row>
    <row r="53" spans="1:21" ht="15" customHeight="1">
      <c r="A53" s="25">
        <f t="shared" si="5"/>
        <v>12</v>
      </c>
      <c r="B53" s="59" t="s">
        <v>73</v>
      </c>
      <c r="C53" s="34">
        <f t="shared" si="6"/>
        <v>9970232.3819999993</v>
      </c>
      <c r="D53" s="33"/>
      <c r="E53" s="33"/>
      <c r="F53" s="33"/>
      <c r="G53" s="33"/>
      <c r="H53" s="33"/>
      <c r="I53" s="33"/>
      <c r="J53" s="33"/>
      <c r="K53" s="39"/>
      <c r="L53" s="35"/>
      <c r="M53" s="33">
        <f>3445.02*'Форма 1'!$H53</f>
        <v>9970232.3819999993</v>
      </c>
      <c r="N53" s="33"/>
      <c r="O53" s="33"/>
      <c r="P53" s="35"/>
      <c r="Q53" s="33"/>
      <c r="R53" s="33"/>
      <c r="S53" s="33"/>
      <c r="T53" s="33"/>
      <c r="U53" s="1" t="s">
        <v>26</v>
      </c>
    </row>
    <row r="54" spans="1:21" ht="15" customHeight="1">
      <c r="A54" s="25">
        <f t="shared" si="5"/>
        <v>13</v>
      </c>
      <c r="B54" s="59" t="s">
        <v>75</v>
      </c>
      <c r="C54" s="34">
        <f t="shared" si="6"/>
        <v>12102699.762</v>
      </c>
      <c r="D54" s="33"/>
      <c r="E54" s="33"/>
      <c r="F54" s="33"/>
      <c r="G54" s="33"/>
      <c r="H54" s="33"/>
      <c r="I54" s="33"/>
      <c r="J54" s="33"/>
      <c r="K54" s="39"/>
      <c r="L54" s="35"/>
      <c r="M54" s="33">
        <f>3445.02*'Форма 1'!$H54</f>
        <v>12102699.762</v>
      </c>
      <c r="N54" s="33"/>
      <c r="O54" s="33"/>
      <c r="P54" s="35"/>
      <c r="Q54" s="33"/>
      <c r="R54" s="33"/>
      <c r="S54" s="33"/>
      <c r="T54" s="33"/>
      <c r="U54" s="1" t="s">
        <v>27</v>
      </c>
    </row>
    <row r="55" spans="1:21" ht="15" customHeight="1">
      <c r="A55" s="25">
        <f t="shared" si="5"/>
        <v>14</v>
      </c>
      <c r="B55" s="59" t="s">
        <v>76</v>
      </c>
      <c r="C55" s="34">
        <f t="shared" si="6"/>
        <v>4071615.6869999999</v>
      </c>
      <c r="D55" s="33"/>
      <c r="E55" s="33"/>
      <c r="F55" s="33"/>
      <c r="G55" s="33">
        <f>325.1*'Форма 1'!$H55</f>
        <v>948869.37</v>
      </c>
      <c r="H55" s="33">
        <f>614.6*'Форма 1'!$H55</f>
        <v>1793833.02</v>
      </c>
      <c r="I55" s="33">
        <f>455.31*'Форма 1'!$H55</f>
        <v>1328913.297</v>
      </c>
      <c r="J55" s="33"/>
      <c r="K55" s="39"/>
      <c r="L55" s="35"/>
      <c r="M55" s="33"/>
      <c r="N55" s="33"/>
      <c r="O55" s="33"/>
      <c r="P55" s="35"/>
      <c r="Q55" s="33"/>
      <c r="R55" s="33"/>
      <c r="S55" s="33"/>
      <c r="T55" s="33"/>
      <c r="U55" s="1" t="s">
        <v>26</v>
      </c>
    </row>
    <row r="56" spans="1:21" ht="15" customHeight="1">
      <c r="A56" s="25">
        <f t="shared" si="5"/>
        <v>15</v>
      </c>
      <c r="B56" s="59" t="s">
        <v>74</v>
      </c>
      <c r="C56" s="34">
        <f t="shared" si="6"/>
        <v>272660943.63599998</v>
      </c>
      <c r="D56" s="33"/>
      <c r="E56" s="33"/>
      <c r="F56" s="33"/>
      <c r="G56" s="33"/>
      <c r="H56" s="33"/>
      <c r="I56" s="33"/>
      <c r="J56" s="33"/>
      <c r="K56" s="39"/>
      <c r="L56" s="35"/>
      <c r="M56" s="33">
        <f>3445.02*'Форма 1'!$H56</f>
        <v>67355653.03199999</v>
      </c>
      <c r="N56" s="33">
        <f>10500.69*'Форма 1'!$H56</f>
        <v>205305290.604</v>
      </c>
      <c r="O56" s="33"/>
      <c r="P56" s="35"/>
      <c r="Q56" s="33"/>
      <c r="R56" s="33"/>
      <c r="S56" s="33"/>
      <c r="T56" s="33"/>
      <c r="U56" s="1" t="s">
        <v>26</v>
      </c>
    </row>
    <row r="57" spans="1:21" ht="15" customHeight="1">
      <c r="A57" s="25">
        <f t="shared" si="5"/>
        <v>16</v>
      </c>
      <c r="B57" s="59" t="s">
        <v>77</v>
      </c>
      <c r="C57" s="34">
        <f t="shared" si="6"/>
        <v>14485585.863</v>
      </c>
      <c r="D57" s="33"/>
      <c r="E57" s="33"/>
      <c r="F57" s="33"/>
      <c r="G57" s="33"/>
      <c r="H57" s="33"/>
      <c r="I57" s="33"/>
      <c r="J57" s="33"/>
      <c r="K57" s="39"/>
      <c r="L57" s="35"/>
      <c r="M57" s="33"/>
      <c r="N57" s="33">
        <f>2594.17*'Форма 1'!$H57</f>
        <v>14485585.863</v>
      </c>
      <c r="O57" s="33"/>
      <c r="P57" s="35"/>
      <c r="Q57" s="33"/>
      <c r="R57" s="33"/>
      <c r="S57" s="33"/>
      <c r="T57" s="33"/>
      <c r="U57" s="1" t="s">
        <v>26</v>
      </c>
    </row>
    <row r="58" spans="1:21" ht="15" customHeight="1">
      <c r="A58" s="25">
        <f t="shared" si="5"/>
        <v>17</v>
      </c>
      <c r="B58" s="59" t="s">
        <v>78</v>
      </c>
      <c r="C58" s="34">
        <f t="shared" si="6"/>
        <v>8065793.3640000001</v>
      </c>
      <c r="D58" s="33"/>
      <c r="E58" s="33"/>
      <c r="F58" s="33"/>
      <c r="G58" s="33"/>
      <c r="H58" s="33"/>
      <c r="I58" s="33"/>
      <c r="J58" s="33"/>
      <c r="K58" s="39"/>
      <c r="L58" s="35"/>
      <c r="M58" s="33"/>
      <c r="N58" s="33">
        <f>2594.17*'Форма 1'!$H58</f>
        <v>8065793.3640000001</v>
      </c>
      <c r="O58" s="33"/>
      <c r="P58" s="35"/>
      <c r="Q58" s="33"/>
      <c r="R58" s="33"/>
      <c r="S58" s="33"/>
      <c r="T58" s="33"/>
      <c r="U58" s="1" t="s">
        <v>26</v>
      </c>
    </row>
    <row r="59" spans="1:21" ht="15" customHeight="1">
      <c r="A59" s="25">
        <f t="shared" si="5"/>
        <v>18</v>
      </c>
      <c r="B59" s="59" t="s">
        <v>79</v>
      </c>
      <c r="C59" s="34">
        <f t="shared" si="6"/>
        <v>754687.14000000013</v>
      </c>
      <c r="D59" s="33"/>
      <c r="E59" s="33"/>
      <c r="F59" s="33"/>
      <c r="G59" s="33">
        <f>325.1*'Форма 1'!$H59</f>
        <v>754687.14000000013</v>
      </c>
      <c r="H59" s="33"/>
      <c r="I59" s="33"/>
      <c r="J59" s="33"/>
      <c r="K59" s="39"/>
      <c r="L59" s="35"/>
      <c r="M59" s="33"/>
      <c r="N59" s="33"/>
      <c r="O59" s="33"/>
      <c r="P59" s="35"/>
      <c r="Q59" s="33"/>
      <c r="R59" s="33"/>
      <c r="S59" s="33"/>
      <c r="T59" s="33"/>
      <c r="U59" s="1" t="s">
        <v>26</v>
      </c>
    </row>
    <row r="60" spans="1:21" ht="15" customHeight="1">
      <c r="A60" s="25">
        <f t="shared" si="5"/>
        <v>19</v>
      </c>
      <c r="B60" s="59" t="s">
        <v>80</v>
      </c>
      <c r="C60" s="34">
        <f t="shared" si="6"/>
        <v>2739127.8450000002</v>
      </c>
      <c r="D60" s="33"/>
      <c r="E60" s="33"/>
      <c r="F60" s="33"/>
      <c r="G60" s="33"/>
      <c r="H60" s="33"/>
      <c r="I60" s="33"/>
      <c r="J60" s="33"/>
      <c r="K60" s="38"/>
      <c r="L60" s="33"/>
      <c r="M60" s="33">
        <f>7105.39*'Форма 1'!$H60</f>
        <v>2739127.8450000002</v>
      </c>
      <c r="N60" s="33"/>
      <c r="O60" s="33"/>
      <c r="P60" s="33"/>
      <c r="Q60" s="33"/>
      <c r="R60" s="33"/>
      <c r="S60" s="33"/>
      <c r="T60" s="33"/>
      <c r="U60" s="1" t="s">
        <v>26</v>
      </c>
    </row>
    <row r="61" spans="1:21" ht="15" customHeight="1">
      <c r="A61" s="25">
        <f t="shared" si="5"/>
        <v>20</v>
      </c>
      <c r="B61" s="59" t="s">
        <v>208</v>
      </c>
      <c r="C61" s="34">
        <f t="shared" si="6"/>
        <v>7258418.2000000011</v>
      </c>
      <c r="D61" s="33"/>
      <c r="E61" s="33"/>
      <c r="F61" s="33"/>
      <c r="G61" s="33"/>
      <c r="H61" s="33"/>
      <c r="I61" s="33"/>
      <c r="J61" s="33"/>
      <c r="K61" s="38"/>
      <c r="L61" s="33"/>
      <c r="M61" s="33">
        <f>7105.39*'Форма 1'!$H61</f>
        <v>5236672.4300000006</v>
      </c>
      <c r="N61" s="33">
        <f>2743.21*'Форма 1'!$H61</f>
        <v>2021745.77</v>
      </c>
      <c r="O61" s="33"/>
      <c r="P61" s="33"/>
      <c r="Q61" s="33"/>
      <c r="R61" s="33"/>
      <c r="S61" s="33"/>
      <c r="T61" s="33"/>
      <c r="U61" s="1" t="s">
        <v>26</v>
      </c>
    </row>
    <row r="62" spans="1:21" ht="15" customHeight="1">
      <c r="A62" s="25">
        <f t="shared" si="5"/>
        <v>21</v>
      </c>
      <c r="B62" s="59" t="s">
        <v>202</v>
      </c>
      <c r="C62" s="34">
        <f t="shared" si="6"/>
        <v>3173977.713</v>
      </c>
      <c r="D62" s="33"/>
      <c r="E62" s="33"/>
      <c r="F62" s="33"/>
      <c r="G62" s="33"/>
      <c r="H62" s="33"/>
      <c r="I62" s="33"/>
      <c r="J62" s="33"/>
      <c r="K62" s="38"/>
      <c r="L62" s="33"/>
      <c r="M62" s="33">
        <f>7105.39*'Форма 1'!$H62</f>
        <v>3173977.713</v>
      </c>
      <c r="N62" s="33"/>
      <c r="O62" s="33"/>
      <c r="P62" s="33"/>
      <c r="Q62" s="33"/>
      <c r="R62" s="33"/>
      <c r="S62" s="33"/>
      <c r="T62" s="33"/>
      <c r="U62" s="1" t="s">
        <v>26</v>
      </c>
    </row>
    <row r="63" spans="1:21" ht="15" customHeight="1">
      <c r="A63" s="25">
        <f t="shared" si="5"/>
        <v>22</v>
      </c>
      <c r="B63" s="59" t="s">
        <v>203</v>
      </c>
      <c r="C63" s="34">
        <f t="shared" si="6"/>
        <v>3070239.0190000003</v>
      </c>
      <c r="D63" s="33"/>
      <c r="E63" s="33"/>
      <c r="F63" s="33"/>
      <c r="G63" s="33"/>
      <c r="H63" s="33"/>
      <c r="I63" s="33"/>
      <c r="J63" s="33"/>
      <c r="K63" s="38"/>
      <c r="L63" s="33"/>
      <c r="M63" s="33">
        <f>7105.39*'Форма 1'!$H63</f>
        <v>3070239.0190000003</v>
      </c>
      <c r="N63" s="33"/>
      <c r="O63" s="33"/>
      <c r="P63" s="33"/>
      <c r="Q63" s="33"/>
      <c r="R63" s="33"/>
      <c r="S63" s="33"/>
      <c r="T63" s="33"/>
      <c r="U63" s="1" t="s">
        <v>26</v>
      </c>
    </row>
    <row r="64" spans="1:21" ht="15" customHeight="1">
      <c r="A64" s="25">
        <f t="shared" si="5"/>
        <v>23</v>
      </c>
      <c r="B64" s="59" t="s">
        <v>219</v>
      </c>
      <c r="C64" s="34">
        <f t="shared" ref="C64:C118" si="7">SUM(D64:J64,L64:T64)</f>
        <v>2291677.6340000001</v>
      </c>
      <c r="D64" s="33"/>
      <c r="E64" s="33"/>
      <c r="F64" s="33"/>
      <c r="G64" s="33"/>
      <c r="H64" s="33"/>
      <c r="I64" s="33"/>
      <c r="J64" s="33"/>
      <c r="K64" s="38"/>
      <c r="L64" s="33"/>
      <c r="M64" s="33"/>
      <c r="N64" s="33">
        <f>2743.21*'Форма 1'!$H64</f>
        <v>2291677.6340000001</v>
      </c>
      <c r="O64" s="33"/>
      <c r="P64" s="33"/>
      <c r="Q64" s="33"/>
      <c r="R64" s="33"/>
      <c r="S64" s="33"/>
      <c r="T64" s="33"/>
      <c r="U64" s="1" t="s">
        <v>26</v>
      </c>
    </row>
    <row r="65" spans="1:21" ht="15" customHeight="1">
      <c r="A65" s="25">
        <f t="shared" si="5"/>
        <v>24</v>
      </c>
      <c r="B65" s="59" t="s">
        <v>204</v>
      </c>
      <c r="C65" s="34">
        <f t="shared" si="7"/>
        <v>5702786.0140000004</v>
      </c>
      <c r="D65" s="33"/>
      <c r="E65" s="33"/>
      <c r="F65" s="33"/>
      <c r="G65" s="33"/>
      <c r="H65" s="33"/>
      <c r="I65" s="33"/>
      <c r="J65" s="33"/>
      <c r="K65" s="38"/>
      <c r="L65" s="33"/>
      <c r="M65" s="33">
        <f>7105.39*'Форма 1'!$H65</f>
        <v>5702786.0140000004</v>
      </c>
      <c r="N65" s="33"/>
      <c r="O65" s="33"/>
      <c r="P65" s="33"/>
      <c r="Q65" s="33"/>
      <c r="R65" s="33"/>
      <c r="S65" s="33"/>
      <c r="T65" s="33"/>
      <c r="U65" s="1" t="s">
        <v>26</v>
      </c>
    </row>
    <row r="66" spans="1:21" ht="15" customHeight="1">
      <c r="A66" s="25">
        <f t="shared" si="5"/>
        <v>25</v>
      </c>
      <c r="B66" s="59" t="s">
        <v>205</v>
      </c>
      <c r="C66" s="34">
        <f t="shared" si="7"/>
        <v>3105765.9690000005</v>
      </c>
      <c r="D66" s="33"/>
      <c r="E66" s="33"/>
      <c r="F66" s="33"/>
      <c r="G66" s="33"/>
      <c r="H66" s="33"/>
      <c r="I66" s="33"/>
      <c r="J66" s="33"/>
      <c r="K66" s="38"/>
      <c r="L66" s="33"/>
      <c r="M66" s="33">
        <f>7105.39*'Форма 1'!$H66</f>
        <v>3105765.9690000005</v>
      </c>
      <c r="N66" s="33"/>
      <c r="O66" s="33"/>
      <c r="P66" s="33"/>
      <c r="Q66" s="33"/>
      <c r="R66" s="33"/>
      <c r="S66" s="33"/>
      <c r="T66" s="33"/>
      <c r="U66" s="1" t="s">
        <v>26</v>
      </c>
    </row>
    <row r="67" spans="1:21" ht="15" customHeight="1">
      <c r="A67" s="25">
        <f t="shared" si="5"/>
        <v>26</v>
      </c>
      <c r="B67" s="59" t="s">
        <v>81</v>
      </c>
      <c r="C67" s="34">
        <f t="shared" si="7"/>
        <v>7137280.4200000009</v>
      </c>
      <c r="D67" s="33"/>
      <c r="E67" s="33"/>
      <c r="F67" s="33"/>
      <c r="G67" s="33"/>
      <c r="H67" s="33"/>
      <c r="I67" s="33"/>
      <c r="J67" s="33"/>
      <c r="K67" s="38"/>
      <c r="L67" s="33"/>
      <c r="M67" s="33">
        <f>7105.39*'Форма 1'!$H67</f>
        <v>5149276.1330000004</v>
      </c>
      <c r="N67" s="33">
        <f>2743.21*'Форма 1'!$H67</f>
        <v>1988004.2870000002</v>
      </c>
      <c r="O67" s="33"/>
      <c r="P67" s="33"/>
      <c r="Q67" s="33"/>
      <c r="R67" s="33"/>
      <c r="S67" s="33"/>
      <c r="T67" s="33"/>
      <c r="U67" s="1" t="s">
        <v>26</v>
      </c>
    </row>
    <row r="68" spans="1:21" ht="15" customHeight="1">
      <c r="A68" s="25">
        <f t="shared" si="5"/>
        <v>27</v>
      </c>
      <c r="B68" s="59" t="s">
        <v>82</v>
      </c>
      <c r="C68" s="34">
        <f t="shared" si="7"/>
        <v>9704810.4399999995</v>
      </c>
      <c r="D68" s="33"/>
      <c r="E68" s="33"/>
      <c r="F68" s="33"/>
      <c r="G68" s="33"/>
      <c r="H68" s="33"/>
      <c r="I68" s="33"/>
      <c r="J68" s="33"/>
      <c r="K68" s="38"/>
      <c r="L68" s="33"/>
      <c r="M68" s="33">
        <f>7105.39*'Форма 1'!$H68</f>
        <v>7001651.3059999999</v>
      </c>
      <c r="N68" s="33">
        <f>2743.21*'Форма 1'!$H68</f>
        <v>2703159.1340000001</v>
      </c>
      <c r="O68" s="33"/>
      <c r="P68" s="33"/>
      <c r="Q68" s="33"/>
      <c r="R68" s="33"/>
      <c r="S68" s="33"/>
      <c r="T68" s="33"/>
      <c r="U68" s="1" t="s">
        <v>26</v>
      </c>
    </row>
    <row r="69" spans="1:21" ht="15" customHeight="1">
      <c r="A69" s="25">
        <f t="shared" si="5"/>
        <v>28</v>
      </c>
      <c r="B69" s="59" t="s">
        <v>84</v>
      </c>
      <c r="C69" s="34">
        <f t="shared" si="7"/>
        <v>7026976.1000000006</v>
      </c>
      <c r="D69" s="33"/>
      <c r="E69" s="33"/>
      <c r="F69" s="33"/>
      <c r="G69" s="33"/>
      <c r="H69" s="33"/>
      <c r="I69" s="33"/>
      <c r="J69" s="33"/>
      <c r="K69" s="38"/>
      <c r="L69" s="33"/>
      <c r="M69" s="33">
        <f>7105.39*'Форма 1'!$H69</f>
        <v>5069695.7650000006</v>
      </c>
      <c r="N69" s="33">
        <f>2743.21*'Форма 1'!$H69</f>
        <v>1957280.335</v>
      </c>
      <c r="O69" s="33"/>
      <c r="P69" s="33"/>
      <c r="Q69" s="33"/>
      <c r="R69" s="33"/>
      <c r="S69" s="33"/>
      <c r="T69" s="33"/>
      <c r="U69" s="1" t="s">
        <v>26</v>
      </c>
    </row>
    <row r="70" spans="1:21" ht="15" customHeight="1">
      <c r="A70" s="25">
        <f t="shared" si="5"/>
        <v>29</v>
      </c>
      <c r="B70" s="59" t="s">
        <v>209</v>
      </c>
      <c r="C70" s="34">
        <f t="shared" si="7"/>
        <v>2320973.2230000002</v>
      </c>
      <c r="D70" s="33"/>
      <c r="E70" s="33"/>
      <c r="F70" s="33"/>
      <c r="G70" s="33"/>
      <c r="H70" s="33"/>
      <c r="I70" s="33"/>
      <c r="J70" s="33"/>
      <c r="K70" s="38"/>
      <c r="L70" s="33"/>
      <c r="M70" s="33"/>
      <c r="N70" s="33">
        <f>1696.99*'Форма 1'!$H70</f>
        <v>2320973.2230000002</v>
      </c>
      <c r="O70" s="33"/>
      <c r="P70" s="33"/>
      <c r="Q70" s="33"/>
      <c r="R70" s="33"/>
      <c r="S70" s="33"/>
      <c r="T70" s="33"/>
      <c r="U70" s="1" t="s">
        <v>26</v>
      </c>
    </row>
    <row r="71" spans="1:21" ht="15" customHeight="1">
      <c r="A71" s="25">
        <f t="shared" si="5"/>
        <v>30</v>
      </c>
      <c r="B71" s="59" t="s">
        <v>212</v>
      </c>
      <c r="C71" s="34">
        <f t="shared" si="7"/>
        <v>8266914.8399999999</v>
      </c>
      <c r="D71" s="33"/>
      <c r="E71" s="33"/>
      <c r="F71" s="33"/>
      <c r="G71" s="33"/>
      <c r="H71" s="33"/>
      <c r="I71" s="33"/>
      <c r="J71" s="33"/>
      <c r="K71" s="38"/>
      <c r="L71" s="33"/>
      <c r="M71" s="33">
        <f>7105.39*'Форма 1'!$H71</f>
        <v>5964264.3660000004</v>
      </c>
      <c r="N71" s="33">
        <f>2743.21*'Форма 1'!$H71</f>
        <v>2302650.4739999999</v>
      </c>
      <c r="O71" s="33"/>
      <c r="P71" s="33"/>
      <c r="Q71" s="33"/>
      <c r="R71" s="33"/>
      <c r="S71" s="33"/>
      <c r="T71" s="33"/>
      <c r="U71" s="1" t="s">
        <v>26</v>
      </c>
    </row>
    <row r="72" spans="1:21" ht="15" customHeight="1">
      <c r="A72" s="25">
        <f t="shared" si="5"/>
        <v>31</v>
      </c>
      <c r="B72" s="59" t="s">
        <v>213</v>
      </c>
      <c r="C72" s="34">
        <f t="shared" si="7"/>
        <v>2332551.463</v>
      </c>
      <c r="D72" s="33"/>
      <c r="E72" s="33"/>
      <c r="F72" s="33"/>
      <c r="G72" s="33"/>
      <c r="H72" s="33"/>
      <c r="I72" s="33"/>
      <c r="J72" s="33"/>
      <c r="K72" s="38"/>
      <c r="L72" s="33"/>
      <c r="M72" s="33"/>
      <c r="N72" s="33">
        <f>2743.21*'Форма 1'!$H72</f>
        <v>2332551.463</v>
      </c>
      <c r="O72" s="33"/>
      <c r="P72" s="33"/>
      <c r="Q72" s="33"/>
      <c r="R72" s="33"/>
      <c r="S72" s="33"/>
      <c r="T72" s="33"/>
      <c r="U72" s="1" t="s">
        <v>26</v>
      </c>
    </row>
    <row r="73" spans="1:21" ht="15" customHeight="1">
      <c r="A73" s="25">
        <f t="shared" si="5"/>
        <v>32</v>
      </c>
      <c r="B73" s="59" t="s">
        <v>210</v>
      </c>
      <c r="C73" s="34">
        <f t="shared" si="7"/>
        <v>9000635.5399999991</v>
      </c>
      <c r="D73" s="33"/>
      <c r="E73" s="33"/>
      <c r="F73" s="33"/>
      <c r="G73" s="33"/>
      <c r="H73" s="33"/>
      <c r="I73" s="33"/>
      <c r="J73" s="33"/>
      <c r="K73" s="38"/>
      <c r="L73" s="33"/>
      <c r="M73" s="33">
        <f>7105.39*'Форма 1'!$H73</f>
        <v>6493615.9210000001</v>
      </c>
      <c r="N73" s="33">
        <f>2743.21*'Форма 1'!$H73</f>
        <v>2507019.6189999999</v>
      </c>
      <c r="O73" s="33"/>
      <c r="P73" s="33"/>
      <c r="Q73" s="33"/>
      <c r="R73" s="33"/>
      <c r="S73" s="33"/>
      <c r="T73" s="33"/>
      <c r="U73" s="1" t="s">
        <v>26</v>
      </c>
    </row>
    <row r="74" spans="1:21" ht="15" customHeight="1">
      <c r="A74" s="25">
        <f t="shared" si="5"/>
        <v>33</v>
      </c>
      <c r="B74" s="59" t="s">
        <v>206</v>
      </c>
      <c r="C74" s="34">
        <f t="shared" si="7"/>
        <v>2190727.5060000001</v>
      </c>
      <c r="D74" s="33"/>
      <c r="E74" s="33"/>
      <c r="F74" s="33"/>
      <c r="G74" s="33"/>
      <c r="H74" s="33"/>
      <c r="I74" s="33"/>
      <c r="J74" s="33"/>
      <c r="K74" s="38"/>
      <c r="L74" s="33"/>
      <c r="M74" s="33"/>
      <c r="N74" s="33">
        <f>2743.21*'Форма 1'!$H74</f>
        <v>2190727.5060000001</v>
      </c>
      <c r="O74" s="33"/>
      <c r="P74" s="33"/>
      <c r="Q74" s="33"/>
      <c r="R74" s="33"/>
      <c r="S74" s="33"/>
      <c r="T74" s="33"/>
      <c r="U74" s="1" t="s">
        <v>26</v>
      </c>
    </row>
    <row r="75" spans="1:21" ht="15" customHeight="1">
      <c r="A75" s="25">
        <f t="shared" si="5"/>
        <v>34</v>
      </c>
      <c r="B75" s="59" t="s">
        <v>87</v>
      </c>
      <c r="C75" s="34">
        <f t="shared" si="7"/>
        <v>5788614.3469999991</v>
      </c>
      <c r="D75" s="33"/>
      <c r="E75" s="33">
        <f>1715.61*'Форма 1'!$H75</f>
        <v>3562807.2869999995</v>
      </c>
      <c r="F75" s="33"/>
      <c r="G75" s="33"/>
      <c r="H75" s="33"/>
      <c r="I75" s="33"/>
      <c r="J75" s="33">
        <f>1071.8*'Форма 1'!$H75</f>
        <v>2225807.0599999996</v>
      </c>
      <c r="K75" s="39"/>
      <c r="L75" s="35"/>
      <c r="M75" s="33"/>
      <c r="N75" s="33"/>
      <c r="O75" s="33"/>
      <c r="P75" s="35"/>
      <c r="Q75" s="33"/>
      <c r="R75" s="33"/>
      <c r="S75" s="33"/>
      <c r="T75" s="33"/>
      <c r="U75" s="1" t="s">
        <v>26</v>
      </c>
    </row>
    <row r="76" spans="1:21" ht="15" customHeight="1">
      <c r="A76" s="25">
        <f t="shared" si="5"/>
        <v>35</v>
      </c>
      <c r="B76" s="59" t="s">
        <v>214</v>
      </c>
      <c r="C76" s="34">
        <f t="shared" si="7"/>
        <v>6710836.04</v>
      </c>
      <c r="D76" s="33"/>
      <c r="E76" s="33"/>
      <c r="F76" s="33"/>
      <c r="G76" s="33"/>
      <c r="H76" s="33"/>
      <c r="I76" s="33"/>
      <c r="J76" s="33"/>
      <c r="K76" s="39"/>
      <c r="L76" s="35"/>
      <c r="M76" s="33">
        <f>7105.39*'Форма 1'!$H76</f>
        <v>4841612.7460000003</v>
      </c>
      <c r="N76" s="33">
        <f>2743.21*'Форма 1'!$H76</f>
        <v>1869223.294</v>
      </c>
      <c r="O76" s="33"/>
      <c r="P76" s="35"/>
      <c r="Q76" s="33"/>
      <c r="R76" s="33"/>
      <c r="S76" s="33"/>
      <c r="T76" s="33"/>
      <c r="U76" s="1" t="s">
        <v>26</v>
      </c>
    </row>
    <row r="77" spans="1:21" ht="15" customHeight="1">
      <c r="A77" s="25">
        <f t="shared" si="5"/>
        <v>36</v>
      </c>
      <c r="B77" s="59" t="s">
        <v>216</v>
      </c>
      <c r="C77" s="34">
        <f t="shared" si="7"/>
        <v>1849197.861</v>
      </c>
      <c r="D77" s="33"/>
      <c r="E77" s="33"/>
      <c r="F77" s="33"/>
      <c r="G77" s="33"/>
      <c r="H77" s="33"/>
      <c r="I77" s="33"/>
      <c r="J77" s="33"/>
      <c r="K77" s="39"/>
      <c r="L77" s="35"/>
      <c r="M77" s="33"/>
      <c r="N77" s="33">
        <f>2743.21*'Форма 1'!$H77</f>
        <v>1849197.861</v>
      </c>
      <c r="O77" s="33"/>
      <c r="P77" s="35"/>
      <c r="Q77" s="33"/>
      <c r="R77" s="33"/>
      <c r="S77" s="33"/>
      <c r="T77" s="33"/>
      <c r="U77" s="1" t="s">
        <v>26</v>
      </c>
    </row>
    <row r="78" spans="1:21" ht="15" customHeight="1">
      <c r="A78" s="25">
        <f t="shared" si="5"/>
        <v>37</v>
      </c>
      <c r="B78" s="59" t="s">
        <v>207</v>
      </c>
      <c r="C78" s="34">
        <f t="shared" si="7"/>
        <v>5847025.4309999999</v>
      </c>
      <c r="D78" s="33"/>
      <c r="E78" s="33"/>
      <c r="F78" s="33"/>
      <c r="G78" s="33"/>
      <c r="H78" s="33"/>
      <c r="I78" s="33"/>
      <c r="J78" s="33"/>
      <c r="K78" s="39"/>
      <c r="L78" s="35"/>
      <c r="M78" s="33">
        <f>7105.39*'Форма 1'!$H78</f>
        <v>5847025.4309999999</v>
      </c>
      <c r="N78" s="33"/>
      <c r="O78" s="33"/>
      <c r="P78" s="35"/>
      <c r="Q78" s="33"/>
      <c r="R78" s="33"/>
      <c r="S78" s="33"/>
      <c r="T78" s="33"/>
      <c r="U78" s="1" t="s">
        <v>26</v>
      </c>
    </row>
    <row r="79" spans="1:21" ht="15" customHeight="1">
      <c r="A79" s="25">
        <f t="shared" si="5"/>
        <v>38</v>
      </c>
      <c r="B79" s="59" t="s">
        <v>89</v>
      </c>
      <c r="C79" s="34">
        <f t="shared" si="7"/>
        <v>7420364.1609999985</v>
      </c>
      <c r="D79" s="33"/>
      <c r="E79" s="33">
        <f>1715.61*'Форма 1'!$H79</f>
        <v>4567125.3809999991</v>
      </c>
      <c r="F79" s="33"/>
      <c r="G79" s="33"/>
      <c r="H79" s="33"/>
      <c r="I79" s="33"/>
      <c r="J79" s="33">
        <f>1071.8*'Форма 1'!$H79</f>
        <v>2853238.78</v>
      </c>
      <c r="K79" s="39"/>
      <c r="L79" s="35"/>
      <c r="M79" s="33"/>
      <c r="N79" s="33"/>
      <c r="O79" s="33"/>
      <c r="P79" s="35"/>
      <c r="Q79" s="33"/>
      <c r="R79" s="33"/>
      <c r="S79" s="33"/>
      <c r="T79" s="33"/>
      <c r="U79" s="1" t="s">
        <v>26</v>
      </c>
    </row>
    <row r="80" spans="1:21" ht="15" customHeight="1">
      <c r="A80" s="25">
        <f t="shared" si="5"/>
        <v>39</v>
      </c>
      <c r="B80" s="59" t="s">
        <v>211</v>
      </c>
      <c r="C80" s="34">
        <f t="shared" si="7"/>
        <v>8129034.4400000004</v>
      </c>
      <c r="D80" s="33"/>
      <c r="E80" s="33"/>
      <c r="F80" s="33"/>
      <c r="G80" s="33"/>
      <c r="H80" s="33"/>
      <c r="I80" s="33"/>
      <c r="J80" s="33"/>
      <c r="K80" s="39"/>
      <c r="L80" s="35"/>
      <c r="M80" s="33">
        <f>7105.39*'Форма 1'!$H80</f>
        <v>5864788.9060000004</v>
      </c>
      <c r="N80" s="33">
        <f>2743.21*'Форма 1'!$H80</f>
        <v>2264245.534</v>
      </c>
      <c r="O80" s="33"/>
      <c r="P80" s="35"/>
      <c r="Q80" s="33"/>
      <c r="R80" s="33"/>
      <c r="S80" s="33"/>
      <c r="T80" s="33"/>
      <c r="U80" s="1" t="s">
        <v>26</v>
      </c>
    </row>
    <row r="81" spans="1:21" ht="15" customHeight="1">
      <c r="A81" s="25">
        <f t="shared" si="5"/>
        <v>40</v>
      </c>
      <c r="B81" s="59" t="s">
        <v>91</v>
      </c>
      <c r="C81" s="34">
        <f t="shared" si="7"/>
        <v>11739706.654999999</v>
      </c>
      <c r="D81" s="33"/>
      <c r="E81" s="33"/>
      <c r="F81" s="33"/>
      <c r="G81" s="33">
        <f>325.1*'Форма 1'!$H81</f>
        <v>2735879.0500000003</v>
      </c>
      <c r="H81" s="33">
        <f>614.6*'Форма 1'!$H81</f>
        <v>5172166.3</v>
      </c>
      <c r="I81" s="33">
        <f>455.31*'Форма 1'!$H81</f>
        <v>3831661.3050000002</v>
      </c>
      <c r="J81" s="33"/>
      <c r="K81" s="39"/>
      <c r="L81" s="35"/>
      <c r="M81" s="33"/>
      <c r="N81" s="33"/>
      <c r="O81" s="33"/>
      <c r="P81" s="35"/>
      <c r="Q81" s="33"/>
      <c r="R81" s="33"/>
      <c r="S81" s="33"/>
      <c r="T81" s="33"/>
      <c r="U81" s="1" t="s">
        <v>26</v>
      </c>
    </row>
    <row r="82" spans="1:21" ht="15" customHeight="1">
      <c r="A82" s="25">
        <f t="shared" si="5"/>
        <v>41</v>
      </c>
      <c r="B82" s="59" t="s">
        <v>92</v>
      </c>
      <c r="C82" s="34">
        <f t="shared" si="7"/>
        <v>4431673.7280000001</v>
      </c>
      <c r="D82" s="35"/>
      <c r="E82" s="35"/>
      <c r="F82" s="35"/>
      <c r="G82" s="35"/>
      <c r="H82" s="35"/>
      <c r="I82" s="35"/>
      <c r="J82" s="35"/>
      <c r="K82" s="39"/>
      <c r="L82" s="35"/>
      <c r="M82" s="33">
        <f>3445.02*'Форма 1'!$H82</f>
        <v>4431673.7280000001</v>
      </c>
      <c r="N82" s="35"/>
      <c r="O82" s="35"/>
      <c r="P82" s="35"/>
      <c r="Q82" s="35"/>
      <c r="R82" s="33"/>
      <c r="S82" s="33"/>
      <c r="T82" s="33"/>
      <c r="U82" s="1" t="s">
        <v>26</v>
      </c>
    </row>
    <row r="83" spans="1:21" ht="15" customHeight="1">
      <c r="A83" s="25">
        <f t="shared" si="5"/>
        <v>42</v>
      </c>
      <c r="B83" s="59" t="s">
        <v>95</v>
      </c>
      <c r="C83" s="34">
        <f t="shared" si="7"/>
        <v>755402.36</v>
      </c>
      <c r="D83" s="33"/>
      <c r="E83" s="33"/>
      <c r="F83" s="33"/>
      <c r="G83" s="33">
        <f>325.1*'Форма 1'!$H83</f>
        <v>755402.36</v>
      </c>
      <c r="H83" s="33"/>
      <c r="I83" s="33"/>
      <c r="J83" s="33"/>
      <c r="K83" s="39"/>
      <c r="L83" s="35"/>
      <c r="M83" s="33"/>
      <c r="N83" s="33"/>
      <c r="O83" s="33"/>
      <c r="P83" s="35"/>
      <c r="Q83" s="33"/>
      <c r="R83" s="33"/>
      <c r="S83" s="33"/>
      <c r="T83" s="33"/>
      <c r="U83" s="1" t="s">
        <v>27</v>
      </c>
    </row>
    <row r="84" spans="1:21" ht="15" customHeight="1">
      <c r="A84" s="25">
        <f t="shared" si="5"/>
        <v>43</v>
      </c>
      <c r="B84" s="59" t="s">
        <v>93</v>
      </c>
      <c r="C84" s="34">
        <f t="shared" si="7"/>
        <v>8112333.0960000008</v>
      </c>
      <c r="D84" s="33"/>
      <c r="E84" s="33"/>
      <c r="F84" s="33"/>
      <c r="G84" s="33"/>
      <c r="H84" s="33"/>
      <c r="I84" s="33"/>
      <c r="J84" s="33"/>
      <c r="K84" s="39"/>
      <c r="L84" s="35"/>
      <c r="M84" s="33">
        <f>3445.02*'Форма 1'!$H84</f>
        <v>8112333.0960000008</v>
      </c>
      <c r="N84" s="33"/>
      <c r="O84" s="33"/>
      <c r="P84" s="35"/>
      <c r="Q84" s="33"/>
      <c r="R84" s="33"/>
      <c r="S84" s="33"/>
      <c r="T84" s="33"/>
      <c r="U84" s="1" t="s">
        <v>27</v>
      </c>
    </row>
    <row r="85" spans="1:21" ht="15" customHeight="1">
      <c r="A85" s="25">
        <f t="shared" si="5"/>
        <v>44</v>
      </c>
      <c r="B85" s="59" t="s">
        <v>96</v>
      </c>
      <c r="C85" s="34">
        <f t="shared" si="7"/>
        <v>4203278.0599999996</v>
      </c>
      <c r="D85" s="33"/>
      <c r="E85" s="33"/>
      <c r="F85" s="33"/>
      <c r="G85" s="33"/>
      <c r="H85" s="33"/>
      <c r="I85" s="33"/>
      <c r="J85" s="33">
        <f>1071.8*'Форма 1'!$H85</f>
        <v>4203278.0599999996</v>
      </c>
      <c r="K85" s="39"/>
      <c r="L85" s="35"/>
      <c r="M85" s="33"/>
      <c r="N85" s="33"/>
      <c r="O85" s="33"/>
      <c r="P85" s="35"/>
      <c r="Q85" s="33"/>
      <c r="R85" s="33"/>
      <c r="S85" s="33"/>
      <c r="T85" s="33"/>
      <c r="U85" s="1" t="s">
        <v>27</v>
      </c>
    </row>
    <row r="86" spans="1:21" ht="15" customHeight="1">
      <c r="A86" s="25">
        <f t="shared" si="5"/>
        <v>45</v>
      </c>
      <c r="B86" s="59" t="s">
        <v>94</v>
      </c>
      <c r="C86" s="34">
        <f t="shared" si="7"/>
        <v>11523936.401999999</v>
      </c>
      <c r="D86" s="33"/>
      <c r="E86" s="33"/>
      <c r="F86" s="33"/>
      <c r="G86" s="33"/>
      <c r="H86" s="33"/>
      <c r="I86" s="33"/>
      <c r="J86" s="33"/>
      <c r="K86" s="39"/>
      <c r="L86" s="35"/>
      <c r="M86" s="33">
        <f>3445.02*'Форма 1'!$H86</f>
        <v>11523936.401999999</v>
      </c>
      <c r="N86" s="33"/>
      <c r="O86" s="33"/>
      <c r="P86" s="35"/>
      <c r="Q86" s="33"/>
      <c r="R86" s="33"/>
      <c r="S86" s="33"/>
      <c r="T86" s="33"/>
      <c r="U86" s="1" t="s">
        <v>26</v>
      </c>
    </row>
    <row r="87" spans="1:21" ht="15" customHeight="1">
      <c r="A87" s="25">
        <f t="shared" si="5"/>
        <v>46</v>
      </c>
      <c r="B87" s="59" t="s">
        <v>97</v>
      </c>
      <c r="C87" s="34">
        <f t="shared" si="7"/>
        <v>4418283.1639999999</v>
      </c>
      <c r="D87" s="33"/>
      <c r="E87" s="33"/>
      <c r="F87" s="33"/>
      <c r="G87" s="33"/>
      <c r="H87" s="33"/>
      <c r="I87" s="33"/>
      <c r="J87" s="33"/>
      <c r="K87" s="39"/>
      <c r="L87" s="35"/>
      <c r="M87" s="33"/>
      <c r="N87" s="33">
        <f>1696.99*'Форма 1'!$H87</f>
        <v>4418283.1639999999</v>
      </c>
      <c r="O87" s="33"/>
      <c r="P87" s="35"/>
      <c r="Q87" s="33"/>
      <c r="R87" s="33"/>
      <c r="S87" s="33"/>
      <c r="T87" s="33"/>
      <c r="U87" s="1" t="s">
        <v>26</v>
      </c>
    </row>
    <row r="88" spans="1:21" ht="15" customHeight="1">
      <c r="A88" s="25">
        <f t="shared" si="5"/>
        <v>47</v>
      </c>
      <c r="B88" s="59" t="s">
        <v>101</v>
      </c>
      <c r="C88" s="34">
        <f t="shared" si="7"/>
        <v>12540561.804</v>
      </c>
      <c r="D88" s="33"/>
      <c r="E88" s="33"/>
      <c r="F88" s="33"/>
      <c r="G88" s="33"/>
      <c r="H88" s="33"/>
      <c r="I88" s="33"/>
      <c r="J88" s="33"/>
      <c r="K88" s="39"/>
      <c r="L88" s="35"/>
      <c r="M88" s="33">
        <f>3445.02*'Форма 1'!$H88</f>
        <v>12540561.804</v>
      </c>
      <c r="N88" s="33"/>
      <c r="O88" s="33"/>
      <c r="P88" s="35"/>
      <c r="Q88" s="33"/>
      <c r="R88" s="33"/>
      <c r="S88" s="33"/>
      <c r="T88" s="33"/>
      <c r="U88" s="1" t="s">
        <v>26</v>
      </c>
    </row>
    <row r="89" spans="1:21" ht="15" customHeight="1">
      <c r="A89" s="25">
        <f t="shared" si="5"/>
        <v>48</v>
      </c>
      <c r="B89" s="59" t="s">
        <v>102</v>
      </c>
      <c r="C89" s="34">
        <f t="shared" si="7"/>
        <v>9027109.7100000009</v>
      </c>
      <c r="D89" s="33"/>
      <c r="E89" s="33"/>
      <c r="F89" s="33"/>
      <c r="G89" s="33">
        <f>325.1*'Форма 1'!$H89</f>
        <v>2103722.1</v>
      </c>
      <c r="H89" s="33">
        <f>614.6*'Форма 1'!$H89</f>
        <v>3977076.6</v>
      </c>
      <c r="I89" s="33">
        <f>455.31*'Форма 1'!$H89</f>
        <v>2946311.0100000002</v>
      </c>
      <c r="J89" s="33"/>
      <c r="K89" s="39"/>
      <c r="L89" s="35"/>
      <c r="M89" s="33"/>
      <c r="N89" s="33"/>
      <c r="O89" s="33"/>
      <c r="P89" s="35"/>
      <c r="Q89" s="33"/>
      <c r="R89" s="33"/>
      <c r="S89" s="33"/>
      <c r="T89" s="33"/>
      <c r="U89" s="1" t="s">
        <v>26</v>
      </c>
    </row>
    <row r="90" spans="1:21" ht="15" customHeight="1">
      <c r="A90" s="25">
        <f t="shared" si="5"/>
        <v>49</v>
      </c>
      <c r="B90" s="59" t="s">
        <v>103</v>
      </c>
      <c r="C90" s="34">
        <f t="shared" si="7"/>
        <v>15733594.774</v>
      </c>
      <c r="D90" s="33"/>
      <c r="E90" s="33"/>
      <c r="F90" s="33">
        <f>523.4*'Форма 1'!$H90</f>
        <v>2075123.9799999997</v>
      </c>
      <c r="G90" s="33"/>
      <c r="H90" s="33"/>
      <c r="I90" s="33"/>
      <c r="J90" s="33"/>
      <c r="K90" s="39"/>
      <c r="L90" s="35"/>
      <c r="M90" s="33">
        <f>3445.02*'Форма 1'!$H90</f>
        <v>13658470.794</v>
      </c>
      <c r="N90" s="33"/>
      <c r="O90" s="33"/>
      <c r="P90" s="35"/>
      <c r="Q90" s="33"/>
      <c r="R90" s="33"/>
      <c r="S90" s="33"/>
      <c r="T90" s="33"/>
      <c r="U90" s="1" t="s">
        <v>27</v>
      </c>
    </row>
    <row r="91" spans="1:21" ht="15" customHeight="1">
      <c r="A91" s="25">
        <f t="shared" si="5"/>
        <v>50</v>
      </c>
      <c r="B91" s="59" t="s">
        <v>104</v>
      </c>
      <c r="C91" s="34">
        <f t="shared" si="7"/>
        <v>12596026.626</v>
      </c>
      <c r="D91" s="33"/>
      <c r="E91" s="33"/>
      <c r="F91" s="33"/>
      <c r="G91" s="33"/>
      <c r="H91" s="33"/>
      <c r="I91" s="33"/>
      <c r="J91" s="33"/>
      <c r="K91" s="39"/>
      <c r="L91" s="35"/>
      <c r="M91" s="33">
        <f>3445.02*'Форма 1'!$H91</f>
        <v>12596026.626</v>
      </c>
      <c r="N91" s="33"/>
      <c r="O91" s="33"/>
      <c r="P91" s="35"/>
      <c r="Q91" s="33"/>
      <c r="R91" s="33"/>
      <c r="S91" s="33"/>
      <c r="T91" s="33"/>
      <c r="U91" s="1" t="s">
        <v>27</v>
      </c>
    </row>
    <row r="92" spans="1:21" ht="15" customHeight="1">
      <c r="A92" s="25">
        <f t="shared" si="5"/>
        <v>51</v>
      </c>
      <c r="B92" s="59" t="s">
        <v>105</v>
      </c>
      <c r="C92" s="34">
        <f t="shared" si="7"/>
        <v>10064625.93</v>
      </c>
      <c r="D92" s="33"/>
      <c r="E92" s="33"/>
      <c r="F92" s="33"/>
      <c r="G92" s="33"/>
      <c r="H92" s="33"/>
      <c r="I92" s="33"/>
      <c r="J92" s="33"/>
      <c r="K92" s="39"/>
      <c r="L92" s="35"/>
      <c r="M92" s="33">
        <f>3445.02*'Форма 1'!$H92</f>
        <v>10064625.93</v>
      </c>
      <c r="N92" s="33"/>
      <c r="O92" s="33"/>
      <c r="P92" s="35"/>
      <c r="Q92" s="33"/>
      <c r="R92" s="33"/>
      <c r="S92" s="33"/>
      <c r="T92" s="33"/>
      <c r="U92" s="1" t="s">
        <v>26</v>
      </c>
    </row>
    <row r="93" spans="1:21" ht="15" customHeight="1">
      <c r="A93" s="25">
        <f t="shared" si="5"/>
        <v>52</v>
      </c>
      <c r="B93" s="59" t="s">
        <v>98</v>
      </c>
      <c r="C93" s="34">
        <f t="shared" si="7"/>
        <v>4938614.4019999998</v>
      </c>
      <c r="D93" s="33"/>
      <c r="E93" s="33"/>
      <c r="F93" s="33"/>
      <c r="G93" s="33">
        <f>325.1*'Форма 1'!$H93</f>
        <v>1150919.02</v>
      </c>
      <c r="H93" s="33">
        <f>614.6*'Форма 1'!$H93</f>
        <v>2175806.92</v>
      </c>
      <c r="I93" s="33">
        <f>455.31*'Форма 1'!$H93</f>
        <v>1611888.4619999998</v>
      </c>
      <c r="J93" s="33"/>
      <c r="K93" s="39"/>
      <c r="L93" s="35"/>
      <c r="M93" s="33"/>
      <c r="N93" s="33"/>
      <c r="O93" s="33"/>
      <c r="P93" s="35"/>
      <c r="Q93" s="33"/>
      <c r="R93" s="33"/>
      <c r="S93" s="33"/>
      <c r="T93" s="33"/>
      <c r="U93" s="1" t="s">
        <v>27</v>
      </c>
    </row>
    <row r="94" spans="1:21" ht="15" customHeight="1">
      <c r="A94" s="25">
        <f t="shared" ref="A94:A118" si="8">A93+1</f>
        <v>53</v>
      </c>
      <c r="B94" s="59" t="s">
        <v>99</v>
      </c>
      <c r="C94" s="34">
        <f t="shared" si="7"/>
        <v>6842942.5530000003</v>
      </c>
      <c r="D94" s="33"/>
      <c r="E94" s="33"/>
      <c r="F94" s="33"/>
      <c r="G94" s="33">
        <f>325.1*'Форма 1'!$H94</f>
        <v>1594713.0300000003</v>
      </c>
      <c r="H94" s="33">
        <f>614.6*'Форма 1'!$H94</f>
        <v>3014797.3800000004</v>
      </c>
      <c r="I94" s="33">
        <f>455.31*'Форма 1'!$H94</f>
        <v>2233432.1430000002</v>
      </c>
      <c r="J94" s="33"/>
      <c r="K94" s="39"/>
      <c r="L94" s="35"/>
      <c r="M94" s="33"/>
      <c r="N94" s="33"/>
      <c r="O94" s="33"/>
      <c r="P94" s="35"/>
      <c r="Q94" s="33"/>
      <c r="R94" s="33"/>
      <c r="S94" s="33"/>
      <c r="T94" s="33"/>
      <c r="U94" s="1" t="s">
        <v>27</v>
      </c>
    </row>
    <row r="95" spans="1:21" ht="15" customHeight="1">
      <c r="A95" s="25">
        <f t="shared" si="8"/>
        <v>54</v>
      </c>
      <c r="B95" s="59" t="s">
        <v>100</v>
      </c>
      <c r="C95" s="34">
        <f t="shared" si="7"/>
        <v>7286974.2360000014</v>
      </c>
      <c r="D95" s="33"/>
      <c r="E95" s="33"/>
      <c r="F95" s="33"/>
      <c r="G95" s="33">
        <f>325.1*'Форма 1'!$H95</f>
        <v>1698192.3600000003</v>
      </c>
      <c r="H95" s="33">
        <f>614.6*'Форма 1'!$H95</f>
        <v>3210424.5600000005</v>
      </c>
      <c r="I95" s="33">
        <f>455.31*'Форма 1'!$H95</f>
        <v>2378357.3160000001</v>
      </c>
      <c r="J95" s="33"/>
      <c r="K95" s="39"/>
      <c r="L95" s="35"/>
      <c r="M95" s="33"/>
      <c r="N95" s="33"/>
      <c r="O95" s="33"/>
      <c r="P95" s="35"/>
      <c r="Q95" s="33"/>
      <c r="R95" s="33"/>
      <c r="S95" s="33"/>
      <c r="T95" s="33"/>
      <c r="U95" s="1" t="s">
        <v>26</v>
      </c>
    </row>
    <row r="96" spans="1:21" ht="15" customHeight="1">
      <c r="A96" s="25">
        <f t="shared" si="8"/>
        <v>55</v>
      </c>
      <c r="B96" s="59" t="s">
        <v>106</v>
      </c>
      <c r="C96" s="34">
        <f t="shared" si="7"/>
        <v>18093589.541999999</v>
      </c>
      <c r="D96" s="33"/>
      <c r="E96" s="33"/>
      <c r="F96" s="33"/>
      <c r="G96" s="33"/>
      <c r="H96" s="33"/>
      <c r="I96" s="33"/>
      <c r="J96" s="33"/>
      <c r="K96" s="39"/>
      <c r="L96" s="35"/>
      <c r="M96" s="33">
        <f>3445.02*'Форма 1'!$H96</f>
        <v>18093589.541999999</v>
      </c>
      <c r="N96" s="33"/>
      <c r="O96" s="33"/>
      <c r="P96" s="35"/>
      <c r="Q96" s="33"/>
      <c r="R96" s="33"/>
      <c r="S96" s="33"/>
      <c r="T96" s="33"/>
      <c r="U96" s="1" t="s">
        <v>26</v>
      </c>
    </row>
    <row r="97" spans="1:21" ht="15" customHeight="1">
      <c r="A97" s="25">
        <f t="shared" si="8"/>
        <v>56</v>
      </c>
      <c r="B97" s="59" t="s">
        <v>107</v>
      </c>
      <c r="C97" s="34">
        <f t="shared" si="7"/>
        <v>1804369.16</v>
      </c>
      <c r="D97" s="33"/>
      <c r="E97" s="33"/>
      <c r="F97" s="33">
        <f>523.4*'Форма 1'!$H97</f>
        <v>1804369.16</v>
      </c>
      <c r="G97" s="33"/>
      <c r="H97" s="33"/>
      <c r="I97" s="33"/>
      <c r="J97" s="33"/>
      <c r="K97" s="39"/>
      <c r="L97" s="35"/>
      <c r="M97" s="33"/>
      <c r="N97" s="33"/>
      <c r="O97" s="33"/>
      <c r="P97" s="35"/>
      <c r="Q97" s="33"/>
      <c r="R97" s="33"/>
      <c r="S97" s="33"/>
      <c r="T97" s="33"/>
      <c r="U97" s="1" t="s">
        <v>27</v>
      </c>
    </row>
    <row r="98" spans="1:21" ht="15" customHeight="1">
      <c r="A98" s="25">
        <f t="shared" si="8"/>
        <v>57</v>
      </c>
      <c r="B98" s="59" t="s">
        <v>111</v>
      </c>
      <c r="C98" s="34">
        <f t="shared" si="7"/>
        <v>12269094.228</v>
      </c>
      <c r="D98" s="33"/>
      <c r="E98" s="33"/>
      <c r="F98" s="33"/>
      <c r="G98" s="33"/>
      <c r="H98" s="33"/>
      <c r="I98" s="33"/>
      <c r="J98" s="33"/>
      <c r="K98" s="39"/>
      <c r="L98" s="35"/>
      <c r="M98" s="33">
        <f>3445.02*'Форма 1'!$H98</f>
        <v>12269094.228</v>
      </c>
      <c r="N98" s="33"/>
      <c r="O98" s="33"/>
      <c r="P98" s="35"/>
      <c r="Q98" s="33"/>
      <c r="R98" s="33"/>
      <c r="S98" s="33"/>
      <c r="T98" s="33"/>
      <c r="U98" s="1" t="s">
        <v>26</v>
      </c>
    </row>
    <row r="99" spans="1:21" ht="15" customHeight="1">
      <c r="A99" s="25">
        <f t="shared" si="8"/>
        <v>58</v>
      </c>
      <c r="B99" s="59" t="s">
        <v>109</v>
      </c>
      <c r="C99" s="34">
        <f t="shared" si="7"/>
        <v>4438307.6459999997</v>
      </c>
      <c r="D99" s="33"/>
      <c r="E99" s="33"/>
      <c r="F99" s="33"/>
      <c r="G99" s="33"/>
      <c r="H99" s="33"/>
      <c r="I99" s="33"/>
      <c r="J99" s="33"/>
      <c r="K99" s="39"/>
      <c r="L99" s="35"/>
      <c r="M99" s="33"/>
      <c r="N99" s="33">
        <f>1696.99*'Форма 1'!$H99</f>
        <v>4438307.6459999997</v>
      </c>
      <c r="O99" s="33"/>
      <c r="P99" s="35"/>
      <c r="Q99" s="33"/>
      <c r="R99" s="33"/>
      <c r="S99" s="33"/>
      <c r="T99" s="33"/>
      <c r="U99" s="1" t="s">
        <v>27</v>
      </c>
    </row>
    <row r="100" spans="1:21" ht="15" customHeight="1">
      <c r="A100" s="25">
        <f t="shared" si="8"/>
        <v>59</v>
      </c>
      <c r="B100" s="59" t="s">
        <v>110</v>
      </c>
      <c r="C100" s="34">
        <f t="shared" si="7"/>
        <v>4455786.6430000002</v>
      </c>
      <c r="D100" s="33"/>
      <c r="E100" s="33"/>
      <c r="F100" s="33"/>
      <c r="G100" s="33"/>
      <c r="H100" s="33"/>
      <c r="I100" s="33"/>
      <c r="J100" s="33"/>
      <c r="K100" s="39"/>
      <c r="L100" s="35"/>
      <c r="M100" s="33"/>
      <c r="N100" s="33">
        <f>1696.99*'Форма 1'!$H100</f>
        <v>4455786.6430000002</v>
      </c>
      <c r="O100" s="33"/>
      <c r="P100" s="35"/>
      <c r="Q100" s="33"/>
      <c r="R100" s="33"/>
      <c r="S100" s="33"/>
      <c r="T100" s="33"/>
      <c r="U100" s="1" t="s">
        <v>27</v>
      </c>
    </row>
    <row r="101" spans="1:21" ht="15" customHeight="1">
      <c r="A101" s="25">
        <f t="shared" si="8"/>
        <v>60</v>
      </c>
      <c r="B101" s="59" t="s">
        <v>112</v>
      </c>
      <c r="C101" s="34">
        <f t="shared" si="7"/>
        <v>4481466</v>
      </c>
      <c r="D101" s="33"/>
      <c r="E101" s="33"/>
      <c r="F101" s="33"/>
      <c r="G101" s="33"/>
      <c r="H101" s="33"/>
      <c r="I101" s="33"/>
      <c r="J101" s="33"/>
      <c r="K101" s="38">
        <v>2</v>
      </c>
      <c r="L101" s="33">
        <v>4481466</v>
      </c>
      <c r="M101" s="33"/>
      <c r="N101" s="33"/>
      <c r="O101" s="33"/>
      <c r="P101" s="35"/>
      <c r="Q101" s="33"/>
      <c r="R101" s="33"/>
      <c r="S101" s="33"/>
      <c r="T101" s="33"/>
      <c r="U101" s="1" t="s">
        <v>26</v>
      </c>
    </row>
    <row r="102" spans="1:21" ht="15" customHeight="1">
      <c r="A102" s="25">
        <f t="shared" si="8"/>
        <v>61</v>
      </c>
      <c r="B102" s="59" t="s">
        <v>116</v>
      </c>
      <c r="C102" s="34">
        <f t="shared" si="7"/>
        <v>15223434.805999998</v>
      </c>
      <c r="D102" s="33"/>
      <c r="E102" s="33"/>
      <c r="F102" s="33"/>
      <c r="G102" s="33"/>
      <c r="H102" s="33"/>
      <c r="I102" s="33"/>
      <c r="J102" s="33"/>
      <c r="K102" s="39"/>
      <c r="L102" s="35"/>
      <c r="M102" s="33">
        <f>3445.02*'Форма 1'!$H102</f>
        <v>10199326.211999999</v>
      </c>
      <c r="N102" s="33">
        <f>1696.99*'Форма 1'!$H102</f>
        <v>5024108.5939999996</v>
      </c>
      <c r="O102" s="33"/>
      <c r="P102" s="35"/>
      <c r="Q102" s="33"/>
      <c r="R102" s="33"/>
      <c r="S102" s="33"/>
      <c r="T102" s="33"/>
      <c r="U102" s="1" t="s">
        <v>26</v>
      </c>
    </row>
    <row r="103" spans="1:21" ht="15" customHeight="1">
      <c r="A103" s="25">
        <f t="shared" si="8"/>
        <v>62</v>
      </c>
      <c r="B103" s="59" t="s">
        <v>113</v>
      </c>
      <c r="C103" s="34">
        <f t="shared" si="7"/>
        <v>16494035.460000001</v>
      </c>
      <c r="D103" s="33"/>
      <c r="E103" s="33"/>
      <c r="F103" s="33"/>
      <c r="G103" s="33"/>
      <c r="H103" s="33"/>
      <c r="I103" s="33"/>
      <c r="J103" s="33"/>
      <c r="K103" s="39"/>
      <c r="L103" s="35"/>
      <c r="M103" s="33">
        <f>1339.43*'Форма 1'!$H103</f>
        <v>4999288.5320000006</v>
      </c>
      <c r="N103" s="33">
        <f>2594.17*'Форма 1'!$H103</f>
        <v>9682480.1080000009</v>
      </c>
      <c r="O103" s="33">
        <f>485.55*'Форма 1'!$H103</f>
        <v>1812266.82</v>
      </c>
      <c r="P103" s="35"/>
      <c r="Q103" s="33"/>
      <c r="R103" s="33"/>
      <c r="S103" s="33"/>
      <c r="T103" s="33"/>
      <c r="U103" s="1" t="s">
        <v>26</v>
      </c>
    </row>
    <row r="104" spans="1:21" ht="15" customHeight="1">
      <c r="A104" s="25">
        <f t="shared" si="8"/>
        <v>63</v>
      </c>
      <c r="B104" s="9" t="s">
        <v>267</v>
      </c>
      <c r="C104" s="34">
        <f t="shared" si="7"/>
        <v>20867792.580000002</v>
      </c>
      <c r="D104" s="33"/>
      <c r="E104" s="33"/>
      <c r="F104" s="33"/>
      <c r="G104" s="33"/>
      <c r="H104" s="33"/>
      <c r="I104" s="33"/>
      <c r="J104" s="33"/>
      <c r="K104" s="39"/>
      <c r="L104" s="35"/>
      <c r="M104" s="33">
        <f>7105.39*'Форма 1'!H104</f>
        <v>10730559.978</v>
      </c>
      <c r="N104" s="33">
        <f>2743.21*'Форма 1'!H104</f>
        <v>4142795.7420000001</v>
      </c>
      <c r="O104" s="33">
        <f>1298.04*'Форма 1'!H104</f>
        <v>1960300.0079999999</v>
      </c>
      <c r="P104" s="35"/>
      <c r="Q104" s="33">
        <f>2671.26*'Форма 1'!H104</f>
        <v>4034136.8520000004</v>
      </c>
      <c r="R104" s="33"/>
      <c r="S104" s="33"/>
      <c r="T104" s="33"/>
      <c r="U104" s="1" t="s">
        <v>26</v>
      </c>
    </row>
    <row r="105" spans="1:21" ht="15" customHeight="1">
      <c r="A105" s="25">
        <f t="shared" si="8"/>
        <v>64</v>
      </c>
      <c r="B105" s="59" t="s">
        <v>117</v>
      </c>
      <c r="C105" s="34">
        <f t="shared" si="7"/>
        <v>12240845.063999999</v>
      </c>
      <c r="D105" s="33"/>
      <c r="E105" s="33"/>
      <c r="F105" s="33"/>
      <c r="G105" s="33"/>
      <c r="H105" s="33"/>
      <c r="I105" s="33"/>
      <c r="J105" s="33"/>
      <c r="K105" s="39"/>
      <c r="L105" s="35"/>
      <c r="M105" s="33">
        <f>3445.02*'Форма 1'!$H105</f>
        <v>12240845.063999999</v>
      </c>
      <c r="N105" s="33"/>
      <c r="O105" s="33"/>
      <c r="P105" s="35"/>
      <c r="Q105" s="33"/>
      <c r="R105" s="33"/>
      <c r="S105" s="33"/>
      <c r="T105" s="33"/>
      <c r="U105" s="1" t="s">
        <v>26</v>
      </c>
    </row>
    <row r="106" spans="1:21" ht="15" customHeight="1">
      <c r="A106" s="25">
        <f t="shared" si="8"/>
        <v>65</v>
      </c>
      <c r="B106" s="59" t="s">
        <v>118</v>
      </c>
      <c r="C106" s="34">
        <f t="shared" si="7"/>
        <v>10016740.151999999</v>
      </c>
      <c r="D106" s="33"/>
      <c r="E106" s="33"/>
      <c r="F106" s="33"/>
      <c r="G106" s="33"/>
      <c r="H106" s="33"/>
      <c r="I106" s="33"/>
      <c r="J106" s="33"/>
      <c r="K106" s="39"/>
      <c r="L106" s="35"/>
      <c r="M106" s="33">
        <f>3445.02*'Форма 1'!$H106</f>
        <v>10016740.151999999</v>
      </c>
      <c r="N106" s="33"/>
      <c r="O106" s="33"/>
      <c r="P106" s="35"/>
      <c r="Q106" s="33"/>
      <c r="R106" s="33"/>
      <c r="S106" s="33"/>
      <c r="T106" s="33"/>
      <c r="U106" s="1" t="s">
        <v>26</v>
      </c>
    </row>
    <row r="107" spans="1:21" ht="15" customHeight="1">
      <c r="A107" s="25">
        <f t="shared" si="8"/>
        <v>66</v>
      </c>
      <c r="B107" s="9" t="s">
        <v>238</v>
      </c>
      <c r="C107" s="34">
        <f t="shared" si="7"/>
        <v>2970763.5590000004</v>
      </c>
      <c r="D107" s="33"/>
      <c r="E107" s="33"/>
      <c r="F107" s="33"/>
      <c r="G107" s="33"/>
      <c r="H107" s="33"/>
      <c r="I107" s="33"/>
      <c r="J107" s="33"/>
      <c r="K107" s="39"/>
      <c r="L107" s="35"/>
      <c r="M107" s="33">
        <f>7105.39*'Форма 1'!$H107</f>
        <v>2970763.5590000004</v>
      </c>
      <c r="N107" s="33"/>
      <c r="O107" s="33"/>
      <c r="P107" s="35"/>
      <c r="Q107" s="33"/>
      <c r="R107" s="33"/>
      <c r="S107" s="33"/>
      <c r="T107" s="33"/>
      <c r="U107" s="1" t="s">
        <v>26</v>
      </c>
    </row>
    <row r="108" spans="1:21" ht="15" customHeight="1">
      <c r="A108" s="25">
        <f t="shared" si="8"/>
        <v>67</v>
      </c>
      <c r="B108" s="9" t="s">
        <v>239</v>
      </c>
      <c r="C108" s="34">
        <f t="shared" si="7"/>
        <v>4212785.7309999997</v>
      </c>
      <c r="D108" s="33"/>
      <c r="E108" s="33"/>
      <c r="F108" s="33"/>
      <c r="G108" s="33"/>
      <c r="H108" s="33"/>
      <c r="I108" s="33"/>
      <c r="J108" s="33"/>
      <c r="K108" s="39"/>
      <c r="L108" s="35"/>
      <c r="M108" s="33">
        <f>7105.39*'Форма 1'!$H108</f>
        <v>4212785.7309999997</v>
      </c>
      <c r="N108" s="33"/>
      <c r="O108" s="33"/>
      <c r="P108" s="35"/>
      <c r="Q108" s="33"/>
      <c r="R108" s="33"/>
      <c r="S108" s="33"/>
      <c r="T108" s="33"/>
      <c r="U108" s="1" t="s">
        <v>26</v>
      </c>
    </row>
    <row r="109" spans="1:21" ht="15" customHeight="1">
      <c r="A109" s="25">
        <f t="shared" si="8"/>
        <v>68</v>
      </c>
      <c r="B109" s="9" t="s">
        <v>240</v>
      </c>
      <c r="C109" s="34">
        <f t="shared" si="7"/>
        <v>3217789.3260000004</v>
      </c>
      <c r="D109" s="62">
        <f>556.61*'Форма 1'!H109</f>
        <v>224759.11800000002</v>
      </c>
      <c r="E109" s="62">
        <f>5706.1*'Форма 1'!H109</f>
        <v>2304123.1800000002</v>
      </c>
      <c r="F109" s="62"/>
      <c r="G109" s="62">
        <f>377.81*'Форма 1'!H109</f>
        <v>152559.67800000001</v>
      </c>
      <c r="H109" s="62">
        <f>683.57*'Форма 1'!H109</f>
        <v>276025.56600000005</v>
      </c>
      <c r="I109" s="62">
        <f>644.68*'Форма 1'!H109</f>
        <v>260321.78399999999</v>
      </c>
      <c r="J109" s="33"/>
      <c r="K109" s="39"/>
      <c r="L109" s="35"/>
      <c r="M109" s="33"/>
      <c r="N109" s="33"/>
      <c r="O109" s="33"/>
      <c r="P109" s="35"/>
      <c r="Q109" s="33"/>
      <c r="R109" s="33"/>
      <c r="S109" s="33"/>
      <c r="T109" s="33"/>
      <c r="U109" s="1" t="s">
        <v>26</v>
      </c>
    </row>
    <row r="110" spans="1:21" ht="15" customHeight="1">
      <c r="A110" s="25">
        <f t="shared" si="8"/>
        <v>69</v>
      </c>
      <c r="B110" s="59" t="s">
        <v>119</v>
      </c>
      <c r="C110" s="34">
        <f t="shared" si="7"/>
        <v>6595860.7320000008</v>
      </c>
      <c r="D110" s="33"/>
      <c r="E110" s="33"/>
      <c r="F110" s="33"/>
      <c r="G110" s="33"/>
      <c r="H110" s="33"/>
      <c r="I110" s="33"/>
      <c r="J110" s="33"/>
      <c r="K110" s="39"/>
      <c r="L110" s="35"/>
      <c r="M110" s="33"/>
      <c r="N110" s="33">
        <f>1696.99*'Форма 1'!$H110</f>
        <v>6595860.7320000008</v>
      </c>
      <c r="O110" s="33"/>
      <c r="P110" s="35"/>
      <c r="Q110" s="33"/>
      <c r="R110" s="33"/>
      <c r="S110" s="33"/>
      <c r="T110" s="33"/>
      <c r="U110" s="1" t="s">
        <v>26</v>
      </c>
    </row>
    <row r="111" spans="1:21" ht="15" customHeight="1">
      <c r="A111" s="25">
        <f t="shared" si="8"/>
        <v>70</v>
      </c>
      <c r="B111" s="59" t="s">
        <v>120</v>
      </c>
      <c r="C111" s="34">
        <f t="shared" si="7"/>
        <v>5041587.591</v>
      </c>
      <c r="D111" s="33"/>
      <c r="E111" s="33"/>
      <c r="F111" s="33"/>
      <c r="G111" s="33"/>
      <c r="H111" s="33"/>
      <c r="I111" s="33"/>
      <c r="J111" s="33"/>
      <c r="K111" s="39"/>
      <c r="L111" s="35"/>
      <c r="M111" s="33"/>
      <c r="N111" s="33">
        <f>1696.99*'Форма 1'!$H111</f>
        <v>5041587.591</v>
      </c>
      <c r="O111" s="33"/>
      <c r="P111" s="35"/>
      <c r="Q111" s="33"/>
      <c r="R111" s="33"/>
      <c r="S111" s="33"/>
      <c r="T111" s="33"/>
      <c r="U111" s="1" t="s">
        <v>27</v>
      </c>
    </row>
    <row r="112" spans="1:21" ht="15" customHeight="1">
      <c r="A112" s="25">
        <f t="shared" si="8"/>
        <v>71</v>
      </c>
      <c r="B112" s="59" t="s">
        <v>121</v>
      </c>
      <c r="C112" s="34">
        <f t="shared" si="7"/>
        <v>18069006.77</v>
      </c>
      <c r="D112" s="33"/>
      <c r="E112" s="33"/>
      <c r="F112" s="33"/>
      <c r="G112" s="33"/>
      <c r="H112" s="33"/>
      <c r="I112" s="33"/>
      <c r="J112" s="33"/>
      <c r="K112" s="38"/>
      <c r="L112" s="33"/>
      <c r="M112" s="33">
        <f>7105.39*'Форма 1'!$H112</f>
        <v>18069006.77</v>
      </c>
      <c r="N112" s="33"/>
      <c r="O112" s="33"/>
      <c r="P112" s="33"/>
      <c r="Q112" s="33"/>
      <c r="R112" s="33"/>
      <c r="S112" s="33"/>
      <c r="T112" s="33"/>
      <c r="U112" s="1" t="s">
        <v>26</v>
      </c>
    </row>
    <row r="113" spans="1:21" ht="15" customHeight="1">
      <c r="A113" s="25">
        <f t="shared" si="8"/>
        <v>72</v>
      </c>
      <c r="B113" s="59" t="s">
        <v>122</v>
      </c>
      <c r="C113" s="34">
        <f t="shared" si="7"/>
        <v>9987801.9839999992</v>
      </c>
      <c r="D113" s="33"/>
      <c r="E113" s="33"/>
      <c r="F113" s="33"/>
      <c r="G113" s="33"/>
      <c r="H113" s="33"/>
      <c r="I113" s="33"/>
      <c r="J113" s="33"/>
      <c r="K113" s="38"/>
      <c r="L113" s="33"/>
      <c r="M113" s="33">
        <f>3445.02*'Форма 1'!$H113</f>
        <v>9987801.9839999992</v>
      </c>
      <c r="N113" s="33"/>
      <c r="O113" s="33"/>
      <c r="P113" s="33"/>
      <c r="Q113" s="33"/>
      <c r="R113" s="33"/>
      <c r="S113" s="33"/>
      <c r="T113" s="33"/>
      <c r="U113" s="1" t="s">
        <v>26</v>
      </c>
    </row>
    <row r="114" spans="1:21" ht="15" customHeight="1">
      <c r="A114" s="25">
        <f t="shared" si="8"/>
        <v>73</v>
      </c>
      <c r="B114" s="59" t="s">
        <v>123</v>
      </c>
      <c r="C114" s="34">
        <f t="shared" si="7"/>
        <v>4217901.3130000001</v>
      </c>
      <c r="D114" s="33"/>
      <c r="E114" s="33"/>
      <c r="F114" s="33"/>
      <c r="G114" s="33"/>
      <c r="H114" s="33"/>
      <c r="I114" s="33"/>
      <c r="J114" s="33"/>
      <c r="K114" s="39"/>
      <c r="L114" s="35"/>
      <c r="M114" s="33"/>
      <c r="N114" s="33"/>
      <c r="O114" s="33">
        <f>816.11*'Форма 1'!$H114</f>
        <v>4217901.3130000001</v>
      </c>
      <c r="P114" s="35"/>
      <c r="Q114" s="33"/>
      <c r="R114" s="33"/>
      <c r="S114" s="33"/>
      <c r="T114" s="33"/>
      <c r="U114" s="1" t="s">
        <v>26</v>
      </c>
    </row>
    <row r="115" spans="1:21" ht="15" customHeight="1">
      <c r="A115" s="25">
        <f t="shared" si="8"/>
        <v>74</v>
      </c>
      <c r="B115" s="59" t="s">
        <v>125</v>
      </c>
      <c r="C115" s="34">
        <f t="shared" si="7"/>
        <v>12551585.868000001</v>
      </c>
      <c r="D115" s="33"/>
      <c r="E115" s="33"/>
      <c r="F115" s="33"/>
      <c r="G115" s="33"/>
      <c r="H115" s="33"/>
      <c r="I115" s="33"/>
      <c r="J115" s="33"/>
      <c r="K115" s="38"/>
      <c r="L115" s="33"/>
      <c r="M115" s="33">
        <f>3445.02*'Форма 1'!$H115</f>
        <v>12551585.868000001</v>
      </c>
      <c r="N115" s="33"/>
      <c r="O115" s="33"/>
      <c r="P115" s="35"/>
      <c r="Q115" s="33"/>
      <c r="R115" s="33"/>
      <c r="S115" s="33"/>
      <c r="T115" s="33"/>
      <c r="U115" s="1" t="s">
        <v>27</v>
      </c>
    </row>
    <row r="116" spans="1:21" ht="15" customHeight="1">
      <c r="A116" s="25">
        <f t="shared" si="8"/>
        <v>75</v>
      </c>
      <c r="B116" s="59" t="s">
        <v>124</v>
      </c>
      <c r="C116" s="34">
        <f t="shared" si="7"/>
        <v>12671128.061999999</v>
      </c>
      <c r="D116" s="33"/>
      <c r="E116" s="33"/>
      <c r="F116" s="33"/>
      <c r="G116" s="33"/>
      <c r="H116" s="33"/>
      <c r="I116" s="33"/>
      <c r="J116" s="33"/>
      <c r="K116" s="39"/>
      <c r="L116" s="35"/>
      <c r="M116" s="33">
        <f>3445.02*'Форма 1'!$H116</f>
        <v>12671128.061999999</v>
      </c>
      <c r="N116" s="33"/>
      <c r="O116" s="33"/>
      <c r="P116" s="35"/>
      <c r="Q116" s="33"/>
      <c r="R116" s="33"/>
      <c r="S116" s="33"/>
      <c r="T116" s="33"/>
      <c r="U116" s="1" t="s">
        <v>27</v>
      </c>
    </row>
    <row r="117" spans="1:21" ht="15" customHeight="1">
      <c r="A117" s="25">
        <f t="shared" si="8"/>
        <v>76</v>
      </c>
      <c r="B117" s="59" t="s">
        <v>126</v>
      </c>
      <c r="C117" s="34">
        <f t="shared" si="7"/>
        <v>18873189.260000002</v>
      </c>
      <c r="D117" s="33">
        <f>560.09*'Форма 1'!$H117</f>
        <v>6056813.2600000007</v>
      </c>
      <c r="E117" s="33"/>
      <c r="F117" s="33"/>
      <c r="G117" s="33"/>
      <c r="H117" s="33"/>
      <c r="I117" s="33"/>
      <c r="J117" s="33"/>
      <c r="K117" s="38">
        <v>4</v>
      </c>
      <c r="L117" s="33">
        <v>12816376</v>
      </c>
      <c r="M117" s="33"/>
      <c r="N117" s="33"/>
      <c r="O117" s="33"/>
      <c r="P117" s="35"/>
      <c r="Q117" s="33"/>
      <c r="R117" s="33"/>
      <c r="S117" s="33"/>
      <c r="T117" s="33"/>
      <c r="U117" s="1" t="s">
        <v>26</v>
      </c>
    </row>
    <row r="118" spans="1:21" ht="15" customHeight="1">
      <c r="A118" s="25">
        <f t="shared" si="8"/>
        <v>77</v>
      </c>
      <c r="B118" s="60" t="s">
        <v>174</v>
      </c>
      <c r="C118" s="34">
        <f t="shared" si="7"/>
        <v>7245471.3720000004</v>
      </c>
      <c r="D118" s="33">
        <f>556.61*'Форма 1'!$H118</f>
        <v>607317.17099999997</v>
      </c>
      <c r="E118" s="33">
        <f>5706.1*'Форма 1'!$H118</f>
        <v>6225925.71</v>
      </c>
      <c r="F118" s="33"/>
      <c r="G118" s="33">
        <f>377.81*'Форма 1'!$H118</f>
        <v>412228.49099999998</v>
      </c>
      <c r="H118" s="33"/>
      <c r="I118" s="33"/>
      <c r="J118" s="33"/>
      <c r="K118" s="38"/>
      <c r="L118" s="33"/>
      <c r="M118" s="33"/>
      <c r="N118" s="33"/>
      <c r="O118" s="33"/>
      <c r="P118" s="33"/>
      <c r="Q118" s="33"/>
      <c r="R118" s="35"/>
      <c r="S118" s="33"/>
      <c r="T118" s="33"/>
      <c r="U118" s="1" t="s">
        <v>26</v>
      </c>
    </row>
    <row r="119" spans="1:21" ht="15.75" customHeight="1">
      <c r="A119" s="51"/>
      <c r="B119" s="54" t="s">
        <v>200</v>
      </c>
      <c r="C119" s="52"/>
      <c r="D119" s="36"/>
      <c r="E119" s="36"/>
      <c r="F119" s="36"/>
      <c r="G119" s="36"/>
      <c r="H119" s="36"/>
      <c r="I119" s="36"/>
      <c r="J119" s="36"/>
      <c r="K119" s="40"/>
      <c r="L119" s="36"/>
      <c r="M119" s="36"/>
      <c r="N119" s="36"/>
      <c r="O119" s="36"/>
      <c r="P119" s="36"/>
      <c r="Q119" s="36"/>
      <c r="R119" s="36"/>
      <c r="S119" s="36"/>
      <c r="T119" s="36"/>
    </row>
    <row r="120" spans="1:21" s="77" customFormat="1" ht="15.75" customHeight="1">
      <c r="A120" s="72"/>
      <c r="B120" s="73" t="s">
        <v>281</v>
      </c>
      <c r="C120" s="74">
        <f>SUM(C121:C228)</f>
        <v>915857390.8779999</v>
      </c>
      <c r="D120" s="75">
        <f t="shared" ref="D120:T120" si="9">SUM(D121:D228)</f>
        <v>36623443.541000001</v>
      </c>
      <c r="E120" s="75">
        <f t="shared" si="9"/>
        <v>103996212.993</v>
      </c>
      <c r="F120" s="75">
        <f t="shared" si="9"/>
        <v>13014491.907999998</v>
      </c>
      <c r="G120" s="75">
        <f t="shared" si="9"/>
        <v>17551048.741999999</v>
      </c>
      <c r="H120" s="75">
        <f t="shared" si="9"/>
        <v>27254189.100999996</v>
      </c>
      <c r="I120" s="75">
        <f t="shared" si="9"/>
        <v>30717928.587999996</v>
      </c>
      <c r="J120" s="75">
        <f t="shared" si="9"/>
        <v>17334915.986999996</v>
      </c>
      <c r="K120" s="78">
        <f t="shared" si="9"/>
        <v>0</v>
      </c>
      <c r="L120" s="75">
        <f t="shared" si="9"/>
        <v>0</v>
      </c>
      <c r="M120" s="75">
        <f t="shared" si="9"/>
        <v>446043761.41200012</v>
      </c>
      <c r="N120" s="75">
        <f t="shared" si="9"/>
        <v>208769312.71699998</v>
      </c>
      <c r="O120" s="75">
        <f t="shared" si="9"/>
        <v>4682768.227</v>
      </c>
      <c r="P120" s="75">
        <f t="shared" si="9"/>
        <v>0</v>
      </c>
      <c r="Q120" s="75">
        <f t="shared" si="9"/>
        <v>9869317.6620000005</v>
      </c>
      <c r="R120" s="75">
        <f t="shared" si="9"/>
        <v>0</v>
      </c>
      <c r="S120" s="75">
        <f t="shared" si="9"/>
        <v>0</v>
      </c>
      <c r="T120" s="75">
        <f t="shared" si="9"/>
        <v>0</v>
      </c>
    </row>
    <row r="121" spans="1:21" ht="15" customHeight="1">
      <c r="A121" s="25">
        <f t="shared" ref="A121:A145" si="10">A120+1</f>
        <v>1</v>
      </c>
      <c r="B121" s="63" t="s">
        <v>246</v>
      </c>
      <c r="C121" s="34">
        <f t="shared" ref="C121:C179" si="11">SUM(D121:J121,L121:T121)</f>
        <v>5418489.0700000003</v>
      </c>
      <c r="D121" s="35"/>
      <c r="E121" s="35"/>
      <c r="F121" s="33"/>
      <c r="G121" s="35"/>
      <c r="H121" s="35"/>
      <c r="I121" s="35"/>
      <c r="J121" s="35"/>
      <c r="K121" s="39"/>
      <c r="L121" s="35"/>
      <c r="M121" s="35"/>
      <c r="N121" s="33">
        <f>1696.99*'Форма 1'!$H121</f>
        <v>5418489.0700000003</v>
      </c>
      <c r="O121" s="35"/>
      <c r="P121" s="35"/>
      <c r="Q121" s="35"/>
      <c r="R121" s="33"/>
      <c r="S121" s="33"/>
      <c r="T121" s="33"/>
      <c r="U121" s="1" t="s">
        <v>26</v>
      </c>
    </row>
    <row r="122" spans="1:21" ht="15" customHeight="1">
      <c r="A122" s="25">
        <f t="shared" si="10"/>
        <v>2</v>
      </c>
      <c r="B122" s="63" t="s">
        <v>248</v>
      </c>
      <c r="C122" s="34">
        <f t="shared" si="11"/>
        <v>10687141.044</v>
      </c>
      <c r="D122" s="35"/>
      <c r="E122" s="35"/>
      <c r="F122" s="33"/>
      <c r="G122" s="35"/>
      <c r="H122" s="35"/>
      <c r="I122" s="35"/>
      <c r="J122" s="35"/>
      <c r="K122" s="39"/>
      <c r="L122" s="35"/>
      <c r="M122" s="33">
        <f>3445.02*'Форма 1'!H122</f>
        <v>10687141.044</v>
      </c>
      <c r="N122" s="35"/>
      <c r="O122" s="35"/>
      <c r="P122" s="35"/>
      <c r="Q122" s="35"/>
      <c r="R122" s="33"/>
      <c r="S122" s="33"/>
      <c r="T122" s="33"/>
      <c r="U122" s="1" t="s">
        <v>26</v>
      </c>
    </row>
    <row r="123" spans="1:21" ht="15" customHeight="1">
      <c r="A123" s="25">
        <f t="shared" si="10"/>
        <v>3</v>
      </c>
      <c r="B123" s="58" t="s">
        <v>62</v>
      </c>
      <c r="C123" s="34">
        <f t="shared" si="11"/>
        <v>2583607.0799999996</v>
      </c>
      <c r="D123" s="35"/>
      <c r="E123" s="35"/>
      <c r="F123" s="33">
        <f>523.4*'Форма 1'!$H123</f>
        <v>2583607.0799999996</v>
      </c>
      <c r="G123" s="35"/>
      <c r="H123" s="35"/>
      <c r="I123" s="35"/>
      <c r="J123" s="35"/>
      <c r="K123" s="39"/>
      <c r="L123" s="35"/>
      <c r="M123" s="35"/>
      <c r="N123" s="35"/>
      <c r="O123" s="35"/>
      <c r="P123" s="35"/>
      <c r="Q123" s="35"/>
      <c r="R123" s="33"/>
      <c r="S123" s="33"/>
      <c r="T123" s="33"/>
      <c r="U123" s="1" t="s">
        <v>27</v>
      </c>
    </row>
    <row r="124" spans="1:21" ht="15" customHeight="1">
      <c r="A124" s="25">
        <f t="shared" si="10"/>
        <v>4</v>
      </c>
      <c r="B124" s="63" t="s">
        <v>249</v>
      </c>
      <c r="C124" s="34">
        <f t="shared" si="11"/>
        <v>14250325.23</v>
      </c>
      <c r="D124" s="35"/>
      <c r="E124" s="35"/>
      <c r="F124" s="33"/>
      <c r="G124" s="35"/>
      <c r="H124" s="35"/>
      <c r="I124" s="35"/>
      <c r="J124" s="35"/>
      <c r="K124" s="39"/>
      <c r="L124" s="35"/>
      <c r="M124" s="33">
        <f>3445.02*'Форма 1'!H124</f>
        <v>14250325.23</v>
      </c>
      <c r="N124" s="35"/>
      <c r="O124" s="35"/>
      <c r="P124" s="35"/>
      <c r="Q124" s="35"/>
      <c r="R124" s="33"/>
      <c r="S124" s="33"/>
      <c r="T124" s="33"/>
      <c r="U124" s="1" t="s">
        <v>26</v>
      </c>
    </row>
    <row r="125" spans="1:21" ht="15" customHeight="1">
      <c r="A125" s="25">
        <f t="shared" si="10"/>
        <v>5</v>
      </c>
      <c r="B125" s="63" t="s">
        <v>245</v>
      </c>
      <c r="C125" s="34">
        <f t="shared" si="11"/>
        <v>17930256.015999999</v>
      </c>
      <c r="D125" s="62">
        <f>393.26*'Форма 1'!H125</f>
        <v>1750872.1719999998</v>
      </c>
      <c r="E125" s="62">
        <f>1715.61*'Форма 1'!H125</f>
        <v>7638238.8419999992</v>
      </c>
      <c r="F125" s="62">
        <f>523.4*'Форма 1'!H125</f>
        <v>2330281.48</v>
      </c>
      <c r="G125" s="62">
        <f>325.1*'Форма 1'!H125</f>
        <v>1447410.22</v>
      </c>
      <c r="H125" s="62">
        <f>614.6*'Форма 1'!H125</f>
        <v>2736322.12</v>
      </c>
      <c r="I125" s="62">
        <f>455.31*'Форма 1'!H125</f>
        <v>2027131.182</v>
      </c>
      <c r="J125" s="35"/>
      <c r="K125" s="39"/>
      <c r="L125" s="35"/>
      <c r="M125" s="35"/>
      <c r="N125" s="35"/>
      <c r="O125" s="35"/>
      <c r="P125" s="35"/>
      <c r="Q125" s="35"/>
      <c r="R125" s="33"/>
      <c r="S125" s="33"/>
      <c r="T125" s="33"/>
      <c r="U125" s="1" t="s">
        <v>26</v>
      </c>
    </row>
    <row r="126" spans="1:21" ht="15" customHeight="1">
      <c r="A126" s="25">
        <f t="shared" si="10"/>
        <v>6</v>
      </c>
      <c r="B126" s="63" t="s">
        <v>228</v>
      </c>
      <c r="C126" s="34">
        <f t="shared" si="11"/>
        <v>15251103.539999999</v>
      </c>
      <c r="D126" s="35"/>
      <c r="E126" s="35"/>
      <c r="F126" s="33"/>
      <c r="G126" s="35"/>
      <c r="H126" s="35"/>
      <c r="I126" s="35"/>
      <c r="J126" s="35"/>
      <c r="K126" s="39"/>
      <c r="L126" s="35"/>
      <c r="M126" s="33">
        <f>3445.02*'Форма 1'!H126</f>
        <v>15251103.539999999</v>
      </c>
      <c r="N126" s="35"/>
      <c r="O126" s="35"/>
      <c r="P126" s="35"/>
      <c r="Q126" s="35"/>
      <c r="R126" s="33"/>
      <c r="S126" s="33"/>
      <c r="T126" s="33"/>
      <c r="U126" s="1" t="s">
        <v>27</v>
      </c>
    </row>
    <row r="127" spans="1:21" ht="15" customHeight="1">
      <c r="A127" s="25">
        <f t="shared" si="10"/>
        <v>7</v>
      </c>
      <c r="B127" s="58" t="s">
        <v>81</v>
      </c>
      <c r="C127" s="34">
        <f t="shared" si="11"/>
        <v>5774967.6190000009</v>
      </c>
      <c r="D127" s="33">
        <f>556.61*'Форма 1'!$H127</f>
        <v>403375.26700000005</v>
      </c>
      <c r="E127" s="33">
        <f>5706.1*'Форма 1'!$H127</f>
        <v>4135210.6700000004</v>
      </c>
      <c r="F127" s="33"/>
      <c r="G127" s="33">
        <f>377.81*'Форма 1'!$H127</f>
        <v>273798.90700000001</v>
      </c>
      <c r="H127" s="33">
        <f>683.57*'Форма 1'!$H127</f>
        <v>495383.17900000006</v>
      </c>
      <c r="I127" s="33">
        <f>644.68*'Форма 1'!$H127</f>
        <v>467199.59600000002</v>
      </c>
      <c r="J127" s="33"/>
      <c r="K127" s="38"/>
      <c r="L127" s="33"/>
      <c r="M127" s="33"/>
      <c r="N127" s="33"/>
      <c r="O127" s="33"/>
      <c r="P127" s="33"/>
      <c r="Q127" s="33"/>
      <c r="R127" s="33"/>
      <c r="S127" s="33"/>
      <c r="T127" s="33"/>
      <c r="U127" s="1" t="s">
        <v>26</v>
      </c>
    </row>
    <row r="128" spans="1:21" ht="15" customHeight="1">
      <c r="A128" s="25">
        <f t="shared" si="10"/>
        <v>8</v>
      </c>
      <c r="B128" s="59" t="s">
        <v>82</v>
      </c>
      <c r="C128" s="34">
        <f t="shared" si="11"/>
        <v>7852425.9580000006</v>
      </c>
      <c r="D128" s="33">
        <f>556.61*'Форма 1'!$H128</f>
        <v>548483.49399999995</v>
      </c>
      <c r="E128" s="33">
        <f>5706.1*'Форма 1'!$H128</f>
        <v>5622790.9400000004</v>
      </c>
      <c r="F128" s="33"/>
      <c r="G128" s="33">
        <f>377.81*'Форма 1'!$H128</f>
        <v>372293.97399999999</v>
      </c>
      <c r="H128" s="33">
        <f>683.57*'Форма 1'!$H128</f>
        <v>673589.87800000003</v>
      </c>
      <c r="I128" s="33">
        <f>644.68*'Форма 1'!$H128</f>
        <v>635267.6719999999</v>
      </c>
      <c r="J128" s="33"/>
      <c r="K128" s="38"/>
      <c r="L128" s="33"/>
      <c r="M128" s="33"/>
      <c r="N128" s="33"/>
      <c r="O128" s="33"/>
      <c r="P128" s="33"/>
      <c r="Q128" s="33"/>
      <c r="R128" s="33"/>
      <c r="S128" s="33"/>
      <c r="T128" s="33"/>
      <c r="U128" s="1" t="s">
        <v>26</v>
      </c>
    </row>
    <row r="129" spans="1:21" ht="15" customHeight="1">
      <c r="A129" s="25">
        <f t="shared" si="10"/>
        <v>9</v>
      </c>
      <c r="B129" s="59" t="s">
        <v>83</v>
      </c>
      <c r="C129" s="34">
        <f t="shared" si="11"/>
        <v>6517656.983</v>
      </c>
      <c r="D129" s="33">
        <f>556.61*'Форма 1'!$H129</f>
        <v>455251.31900000002</v>
      </c>
      <c r="E129" s="33">
        <f>5706.1*'Форма 1'!$H129</f>
        <v>4667019.1900000004</v>
      </c>
      <c r="F129" s="33"/>
      <c r="G129" s="33">
        <f>377.81*'Форма 1'!$H129</f>
        <v>309010.799</v>
      </c>
      <c r="H129" s="33">
        <f>683.57*'Форма 1'!$H129</f>
        <v>559091.90300000005</v>
      </c>
      <c r="I129" s="33">
        <f>644.68*'Форма 1'!$H129</f>
        <v>527283.772</v>
      </c>
      <c r="J129" s="33"/>
      <c r="K129" s="38"/>
      <c r="L129" s="33"/>
      <c r="M129" s="33"/>
      <c r="N129" s="33"/>
      <c r="O129" s="33"/>
      <c r="P129" s="33"/>
      <c r="Q129" s="33"/>
      <c r="R129" s="33"/>
      <c r="S129" s="33"/>
      <c r="T129" s="33"/>
      <c r="U129" s="1" t="s">
        <v>26</v>
      </c>
    </row>
    <row r="130" spans="1:21" ht="15" customHeight="1">
      <c r="A130" s="25">
        <f t="shared" si="10"/>
        <v>10</v>
      </c>
      <c r="B130" s="59" t="s">
        <v>84</v>
      </c>
      <c r="C130" s="34">
        <f t="shared" si="11"/>
        <v>5685717.3949999996</v>
      </c>
      <c r="D130" s="33">
        <f>556.61*'Форма 1'!$H130</f>
        <v>397141.23499999999</v>
      </c>
      <c r="E130" s="33">
        <f>5706.1*'Форма 1'!$H130</f>
        <v>4071302.35</v>
      </c>
      <c r="F130" s="33"/>
      <c r="G130" s="33">
        <f>377.81*'Форма 1'!$H130</f>
        <v>269567.435</v>
      </c>
      <c r="H130" s="33">
        <f>683.57*'Форма 1'!$H130</f>
        <v>487727.19500000001</v>
      </c>
      <c r="I130" s="33">
        <f>644.68*'Форма 1'!$H130</f>
        <v>459979.18</v>
      </c>
      <c r="J130" s="33"/>
      <c r="K130" s="38"/>
      <c r="L130" s="33"/>
      <c r="M130" s="33"/>
      <c r="N130" s="33"/>
      <c r="O130" s="33"/>
      <c r="P130" s="33"/>
      <c r="Q130" s="33"/>
      <c r="R130" s="33"/>
      <c r="S130" s="33"/>
      <c r="T130" s="33"/>
      <c r="U130" s="1" t="s">
        <v>26</v>
      </c>
    </row>
    <row r="131" spans="1:21" ht="15" customHeight="1">
      <c r="A131" s="25">
        <f t="shared" si="10"/>
        <v>11</v>
      </c>
      <c r="B131" s="59" t="s">
        <v>85</v>
      </c>
      <c r="C131" s="34">
        <f t="shared" si="11"/>
        <v>3562040.19</v>
      </c>
      <c r="D131" s="33">
        <f>556.61*'Форма 1'!$H131</f>
        <v>248804.67</v>
      </c>
      <c r="E131" s="33">
        <f>5706.1*'Форма 1'!$H131</f>
        <v>2550626.7000000002</v>
      </c>
      <c r="F131" s="33"/>
      <c r="G131" s="33">
        <f>377.81*'Форма 1'!$H131</f>
        <v>168881.07</v>
      </c>
      <c r="H131" s="33">
        <f>683.57*'Форма 1'!$H131</f>
        <v>305555.79000000004</v>
      </c>
      <c r="I131" s="33">
        <f>644.68*'Форма 1'!$H131</f>
        <v>288171.95999999996</v>
      </c>
      <c r="J131" s="33"/>
      <c r="K131" s="38"/>
      <c r="L131" s="33"/>
      <c r="M131" s="33"/>
      <c r="N131" s="33"/>
      <c r="O131" s="33"/>
      <c r="P131" s="33"/>
      <c r="Q131" s="33"/>
      <c r="R131" s="33"/>
      <c r="S131" s="33"/>
      <c r="T131" s="33"/>
      <c r="U131" s="1" t="s">
        <v>26</v>
      </c>
    </row>
    <row r="132" spans="1:21" ht="15" customHeight="1">
      <c r="A132" s="25">
        <f t="shared" si="10"/>
        <v>12</v>
      </c>
      <c r="B132" s="59" t="s">
        <v>86</v>
      </c>
      <c r="C132" s="34">
        <f t="shared" si="11"/>
        <v>14348328.061000001</v>
      </c>
      <c r="D132" s="33">
        <f>556.61*'Форма 1'!$H132</f>
        <v>448238.033</v>
      </c>
      <c r="E132" s="33">
        <f>5706.1*'Форма 1'!$H132</f>
        <v>4595122.33</v>
      </c>
      <c r="F132" s="33"/>
      <c r="G132" s="33">
        <f>377.81*'Форма 1'!$H132</f>
        <v>304250.39299999998</v>
      </c>
      <c r="H132" s="33">
        <f>683.57*'Форма 1'!$H132</f>
        <v>550478.92099999997</v>
      </c>
      <c r="I132" s="33">
        <f>644.68*'Форма 1'!$H132</f>
        <v>519160.80399999995</v>
      </c>
      <c r="J132" s="33"/>
      <c r="K132" s="38"/>
      <c r="L132" s="33"/>
      <c r="M132" s="33">
        <f>7105.39*'Форма 1'!$H132</f>
        <v>5721970.5669999998</v>
      </c>
      <c r="N132" s="33">
        <f>2743.21*'Форма 1'!$H132</f>
        <v>2209107.0129999998</v>
      </c>
      <c r="O132" s="33"/>
      <c r="P132" s="33"/>
      <c r="Q132" s="33"/>
      <c r="R132" s="33"/>
      <c r="S132" s="33"/>
      <c r="T132" s="33"/>
      <c r="U132" s="1" t="s">
        <v>26</v>
      </c>
    </row>
    <row r="133" spans="1:21" ht="15" customHeight="1">
      <c r="A133" s="25">
        <f t="shared" si="10"/>
        <v>13</v>
      </c>
      <c r="B133" s="59" t="s">
        <v>88</v>
      </c>
      <c r="C133" s="34">
        <f t="shared" si="11"/>
        <v>17500220.814000003</v>
      </c>
      <c r="D133" s="33">
        <f>556.61*'Форма 1'!$H133</f>
        <v>546702.34200000006</v>
      </c>
      <c r="E133" s="33">
        <f>5706.1*'Форма 1'!$H133</f>
        <v>5604531.4200000009</v>
      </c>
      <c r="F133" s="33"/>
      <c r="G133" s="33">
        <f>377.81*'Форма 1'!$H133</f>
        <v>371084.98200000002</v>
      </c>
      <c r="H133" s="33">
        <f>683.57*'Форма 1'!$H133</f>
        <v>671402.45400000003</v>
      </c>
      <c r="I133" s="33">
        <f>644.68*'Форма 1'!$H133</f>
        <v>633204.696</v>
      </c>
      <c r="J133" s="33"/>
      <c r="K133" s="38"/>
      <c r="L133" s="33"/>
      <c r="M133" s="33">
        <f>7105.39*'Форма 1'!$H133</f>
        <v>6978914.0580000002</v>
      </c>
      <c r="N133" s="33">
        <f>2743.21*'Форма 1'!$H133</f>
        <v>2694380.8620000002</v>
      </c>
      <c r="O133" s="33"/>
      <c r="P133" s="33"/>
      <c r="Q133" s="33"/>
      <c r="R133" s="33"/>
      <c r="S133" s="33"/>
      <c r="T133" s="33"/>
      <c r="U133" s="1" t="s">
        <v>26</v>
      </c>
    </row>
    <row r="134" spans="1:21" ht="15" customHeight="1">
      <c r="A134" s="25">
        <f t="shared" si="10"/>
        <v>14</v>
      </c>
      <c r="B134" s="59" t="s">
        <v>90</v>
      </c>
      <c r="C134" s="34">
        <f t="shared" si="11"/>
        <v>3013042.3959999997</v>
      </c>
      <c r="D134" s="33">
        <f>393.26*'Форма 1'!$H134</f>
        <v>808778.51599999995</v>
      </c>
      <c r="E134" s="33"/>
      <c r="F134" s="33"/>
      <c r="G134" s="33"/>
      <c r="H134" s="33"/>
      <c r="I134" s="33"/>
      <c r="J134" s="33">
        <f>1071.8*'Форма 1'!$H134</f>
        <v>2204263.88</v>
      </c>
      <c r="K134" s="39"/>
      <c r="L134" s="35"/>
      <c r="M134" s="33"/>
      <c r="N134" s="33"/>
      <c r="O134" s="33"/>
      <c r="P134" s="35"/>
      <c r="Q134" s="33"/>
      <c r="R134" s="33"/>
      <c r="S134" s="33"/>
      <c r="T134" s="33"/>
      <c r="U134" s="1" t="s">
        <v>26</v>
      </c>
    </row>
    <row r="135" spans="1:21" ht="15" customHeight="1">
      <c r="A135" s="25">
        <f t="shared" si="10"/>
        <v>15</v>
      </c>
      <c r="B135" s="63" t="s">
        <v>235</v>
      </c>
      <c r="C135" s="34">
        <f t="shared" si="11"/>
        <v>4649767.216</v>
      </c>
      <c r="D135" s="33"/>
      <c r="E135" s="33"/>
      <c r="F135" s="33"/>
      <c r="G135" s="33"/>
      <c r="H135" s="33"/>
      <c r="I135" s="33"/>
      <c r="J135" s="33"/>
      <c r="K135" s="39"/>
      <c r="L135" s="35"/>
      <c r="M135" s="33">
        <f>7105.39*'Форма 1'!$H135</f>
        <v>4649767.216</v>
      </c>
      <c r="N135" s="33"/>
      <c r="O135" s="33"/>
      <c r="P135" s="35"/>
      <c r="Q135" s="33"/>
      <c r="R135" s="33"/>
      <c r="S135" s="33"/>
      <c r="T135" s="33"/>
      <c r="U135" s="1" t="s">
        <v>26</v>
      </c>
    </row>
    <row r="136" spans="1:21" ht="15" customHeight="1">
      <c r="A136" s="25">
        <f t="shared" si="10"/>
        <v>16</v>
      </c>
      <c r="B136" s="63" t="s">
        <v>236</v>
      </c>
      <c r="C136" s="34">
        <f t="shared" si="11"/>
        <v>3331742.7370000002</v>
      </c>
      <c r="D136" s="62">
        <f>556.61*'Форма 1'!H136</f>
        <v>232718.64100000003</v>
      </c>
      <c r="E136" s="62">
        <f>5706.1*'Форма 1'!H136</f>
        <v>2385720.41</v>
      </c>
      <c r="F136" s="62"/>
      <c r="G136" s="62">
        <f>377.81*'Форма 1'!H136</f>
        <v>157962.361</v>
      </c>
      <c r="H136" s="62">
        <f>683.57*'Форма 1'!H136</f>
        <v>285800.61700000003</v>
      </c>
      <c r="I136" s="62">
        <f>644.68*'Форма 1'!H136</f>
        <v>269540.70799999998</v>
      </c>
      <c r="J136" s="33"/>
      <c r="K136" s="39"/>
      <c r="L136" s="35"/>
      <c r="M136" s="33"/>
      <c r="N136" s="33"/>
      <c r="O136" s="33"/>
      <c r="P136" s="35"/>
      <c r="Q136" s="33"/>
      <c r="R136" s="33"/>
      <c r="S136" s="33"/>
      <c r="T136" s="33"/>
      <c r="U136" s="1" t="s">
        <v>26</v>
      </c>
    </row>
    <row r="137" spans="1:21" ht="15" customHeight="1">
      <c r="A137" s="25">
        <f t="shared" si="10"/>
        <v>17</v>
      </c>
      <c r="B137" s="63" t="s">
        <v>250</v>
      </c>
      <c r="C137" s="34">
        <f t="shared" si="11"/>
        <v>12450336.804</v>
      </c>
      <c r="D137" s="62">
        <f>393.26*'Форма 1'!$H137</f>
        <v>1397370.7580000001</v>
      </c>
      <c r="E137" s="62">
        <f>1715.61*'Форма 1'!$H137</f>
        <v>6096077.0130000003</v>
      </c>
      <c r="F137" s="62"/>
      <c r="G137" s="62">
        <f>325.1*'Форма 1'!$H137</f>
        <v>1155177.83</v>
      </c>
      <c r="H137" s="62">
        <f>614.6*'Форма 1'!$H137</f>
        <v>2183858.1800000002</v>
      </c>
      <c r="I137" s="62">
        <f>455.31*'Форма 1'!$H137</f>
        <v>1617853.023</v>
      </c>
      <c r="J137" s="33"/>
      <c r="K137" s="39"/>
      <c r="L137" s="35"/>
      <c r="M137" s="33"/>
      <c r="N137" s="33"/>
      <c r="O137" s="33"/>
      <c r="P137" s="35"/>
      <c r="Q137" s="33"/>
      <c r="R137" s="33"/>
      <c r="S137" s="33"/>
      <c r="T137" s="33"/>
      <c r="U137" s="1" t="s">
        <v>26</v>
      </c>
    </row>
    <row r="138" spans="1:21" ht="15" customHeight="1">
      <c r="A138" s="25">
        <f t="shared" si="10"/>
        <v>18</v>
      </c>
      <c r="B138" s="63" t="s">
        <v>254</v>
      </c>
      <c r="C138" s="34">
        <f t="shared" si="11"/>
        <v>17055260.513999999</v>
      </c>
      <c r="D138" s="62"/>
      <c r="E138" s="62"/>
      <c r="F138" s="62"/>
      <c r="G138" s="62"/>
      <c r="H138" s="62"/>
      <c r="I138" s="62"/>
      <c r="J138" s="33"/>
      <c r="K138" s="39"/>
      <c r="L138" s="35"/>
      <c r="M138" s="33">
        <f>3445.02*'Форма 1'!H138</f>
        <v>17055260.513999999</v>
      </c>
      <c r="N138" s="33"/>
      <c r="O138" s="33"/>
      <c r="P138" s="35"/>
      <c r="Q138" s="33"/>
      <c r="R138" s="33"/>
      <c r="S138" s="33"/>
      <c r="T138" s="33"/>
      <c r="U138" s="1" t="s">
        <v>26</v>
      </c>
    </row>
    <row r="139" spans="1:21" ht="15" customHeight="1">
      <c r="A139" s="25">
        <f t="shared" si="10"/>
        <v>19</v>
      </c>
      <c r="B139" s="63" t="s">
        <v>266</v>
      </c>
      <c r="C139" s="34">
        <f t="shared" si="11"/>
        <v>6256462.7320000008</v>
      </c>
      <c r="D139" s="62"/>
      <c r="E139" s="62"/>
      <c r="F139" s="62"/>
      <c r="G139" s="62"/>
      <c r="H139" s="62"/>
      <c r="I139" s="62"/>
      <c r="J139" s="33"/>
      <c r="K139" s="39"/>
      <c r="L139" s="35"/>
      <c r="M139" s="33"/>
      <c r="N139" s="33">
        <f>1696.99*'Форма 1'!$H139</f>
        <v>6256462.7320000008</v>
      </c>
      <c r="O139" s="33"/>
      <c r="P139" s="35"/>
      <c r="Q139" s="33"/>
      <c r="R139" s="33"/>
      <c r="S139" s="33"/>
      <c r="T139" s="33"/>
      <c r="U139" s="1" t="s">
        <v>26</v>
      </c>
    </row>
    <row r="140" spans="1:21" ht="15" customHeight="1">
      <c r="A140" s="25">
        <f t="shared" si="10"/>
        <v>20</v>
      </c>
      <c r="B140" s="63" t="s">
        <v>255</v>
      </c>
      <c r="C140" s="34">
        <f t="shared" si="11"/>
        <v>6782699.3310000002</v>
      </c>
      <c r="D140" s="62"/>
      <c r="E140" s="62"/>
      <c r="F140" s="62"/>
      <c r="G140" s="62"/>
      <c r="H140" s="62"/>
      <c r="I140" s="62"/>
      <c r="J140" s="33"/>
      <c r="K140" s="39"/>
      <c r="L140" s="35"/>
      <c r="M140" s="33"/>
      <c r="N140" s="33">
        <f>1696.99*'Форма 1'!$H140</f>
        <v>6782699.3310000002</v>
      </c>
      <c r="O140" s="33"/>
      <c r="P140" s="35"/>
      <c r="Q140" s="33"/>
      <c r="R140" s="33"/>
      <c r="S140" s="33"/>
      <c r="T140" s="33"/>
      <c r="U140" s="1" t="s">
        <v>26</v>
      </c>
    </row>
    <row r="141" spans="1:21" ht="15" customHeight="1">
      <c r="A141" s="25">
        <f t="shared" si="10"/>
        <v>21</v>
      </c>
      <c r="B141" s="63" t="s">
        <v>227</v>
      </c>
      <c r="C141" s="34">
        <f t="shared" si="11"/>
        <v>15176346.606000001</v>
      </c>
      <c r="D141" s="33"/>
      <c r="E141" s="33"/>
      <c r="F141" s="33"/>
      <c r="G141" s="33"/>
      <c r="H141" s="33"/>
      <c r="I141" s="33"/>
      <c r="J141" s="33"/>
      <c r="K141" s="39"/>
      <c r="L141" s="35"/>
      <c r="M141" s="33">
        <f>3445.02*'Форма 1'!H141</f>
        <v>15176346.606000001</v>
      </c>
      <c r="N141" s="33"/>
      <c r="O141" s="33"/>
      <c r="P141" s="35"/>
      <c r="Q141" s="33"/>
      <c r="R141" s="33"/>
      <c r="S141" s="33"/>
      <c r="T141" s="33"/>
      <c r="U141" s="1" t="s">
        <v>27</v>
      </c>
    </row>
    <row r="142" spans="1:21" ht="15" customHeight="1">
      <c r="A142" s="25">
        <f t="shared" si="10"/>
        <v>22</v>
      </c>
      <c r="B142" s="63" t="s">
        <v>247</v>
      </c>
      <c r="C142" s="34">
        <f t="shared" si="11"/>
        <v>14848041.888</v>
      </c>
      <c r="D142" s="62">
        <f>393.26*'Форма 1'!$H142</f>
        <v>1666478.5760000001</v>
      </c>
      <c r="E142" s="62">
        <f>1715.61*'Форма 1'!$H142</f>
        <v>7270068.9359999998</v>
      </c>
      <c r="F142" s="62"/>
      <c r="G142" s="62">
        <f>325.1*'Форма 1'!$H142</f>
        <v>1377643.7600000002</v>
      </c>
      <c r="H142" s="62">
        <f>614.6*'Форма 1'!$H142</f>
        <v>2604428.9600000004</v>
      </c>
      <c r="I142" s="62">
        <f>455.31*'Форма 1'!$H142</f>
        <v>1929421.6560000002</v>
      </c>
      <c r="J142" s="33"/>
      <c r="K142" s="39"/>
      <c r="L142" s="35"/>
      <c r="M142" s="33"/>
      <c r="N142" s="33"/>
      <c r="O142" s="33"/>
      <c r="P142" s="35"/>
      <c r="Q142" s="33"/>
      <c r="R142" s="33"/>
      <c r="S142" s="33"/>
      <c r="T142" s="33"/>
      <c r="U142" s="1" t="s">
        <v>26</v>
      </c>
    </row>
    <row r="143" spans="1:21" ht="15" customHeight="1">
      <c r="A143" s="25">
        <f t="shared" si="10"/>
        <v>23</v>
      </c>
      <c r="B143" s="59" t="s">
        <v>108</v>
      </c>
      <c r="C143" s="34">
        <f t="shared" si="11"/>
        <v>575026.81999999995</v>
      </c>
      <c r="D143" s="33"/>
      <c r="E143" s="33"/>
      <c r="F143" s="33"/>
      <c r="G143" s="33">
        <f>377.81*'Форма 1'!$H143</f>
        <v>575026.81999999995</v>
      </c>
      <c r="H143" s="33"/>
      <c r="I143" s="33"/>
      <c r="J143" s="33"/>
      <c r="K143" s="38"/>
      <c r="L143" s="33"/>
      <c r="M143" s="33"/>
      <c r="N143" s="33"/>
      <c r="O143" s="33"/>
      <c r="P143" s="33"/>
      <c r="Q143" s="33"/>
      <c r="R143" s="33"/>
      <c r="S143" s="33"/>
      <c r="T143" s="33"/>
      <c r="U143" s="1" t="s">
        <v>27</v>
      </c>
    </row>
    <row r="144" spans="1:21" ht="15" customHeight="1">
      <c r="A144" s="25">
        <f t="shared" si="10"/>
        <v>24</v>
      </c>
      <c r="B144" s="63" t="s">
        <v>251</v>
      </c>
      <c r="C144" s="34">
        <f t="shared" si="11"/>
        <v>12556753.398</v>
      </c>
      <c r="D144" s="33"/>
      <c r="E144" s="33"/>
      <c r="F144" s="33"/>
      <c r="G144" s="33"/>
      <c r="H144" s="33"/>
      <c r="I144" s="33"/>
      <c r="J144" s="33"/>
      <c r="K144" s="38"/>
      <c r="L144" s="33"/>
      <c r="M144" s="33">
        <f>3445.02*'Форма 1'!H144</f>
        <v>12556753.398</v>
      </c>
      <c r="N144" s="33"/>
      <c r="O144" s="33"/>
      <c r="P144" s="33"/>
      <c r="Q144" s="33"/>
      <c r="R144" s="33"/>
      <c r="S144" s="33"/>
      <c r="T144" s="33"/>
      <c r="U144" s="1" t="s">
        <v>26</v>
      </c>
    </row>
    <row r="145" spans="1:21" ht="15" customHeight="1">
      <c r="A145" s="25">
        <f t="shared" si="10"/>
        <v>25</v>
      </c>
      <c r="B145" s="63" t="s">
        <v>260</v>
      </c>
      <c r="C145" s="34">
        <f t="shared" si="11"/>
        <v>15815397.816</v>
      </c>
      <c r="D145" s="33"/>
      <c r="E145" s="33"/>
      <c r="F145" s="33"/>
      <c r="G145" s="33"/>
      <c r="H145" s="33"/>
      <c r="I145" s="33"/>
      <c r="J145" s="33"/>
      <c r="K145" s="38"/>
      <c r="L145" s="33"/>
      <c r="M145" s="33">
        <f>3445.02*'Форма 1'!H145</f>
        <v>15815397.816</v>
      </c>
      <c r="N145" s="33"/>
      <c r="O145" s="33"/>
      <c r="P145" s="33"/>
      <c r="Q145" s="33"/>
      <c r="R145" s="33"/>
      <c r="S145" s="33"/>
      <c r="T145" s="33"/>
      <c r="U145" s="1" t="s">
        <v>26</v>
      </c>
    </row>
    <row r="146" spans="1:21" ht="15" customHeight="1">
      <c r="A146" s="25">
        <f t="shared" ref="A146:A209" si="12">A145+1</f>
        <v>26</v>
      </c>
      <c r="B146" s="63" t="s">
        <v>237</v>
      </c>
      <c r="C146" s="34">
        <f t="shared" si="11"/>
        <v>2996342.963</v>
      </c>
      <c r="D146" s="33"/>
      <c r="E146" s="33"/>
      <c r="F146" s="33"/>
      <c r="G146" s="33"/>
      <c r="H146" s="33"/>
      <c r="I146" s="33"/>
      <c r="J146" s="33"/>
      <c r="K146" s="38"/>
      <c r="L146" s="33"/>
      <c r="M146" s="33">
        <f>7105.39*'Форма 1'!$H146</f>
        <v>2996342.963</v>
      </c>
      <c r="N146" s="33"/>
      <c r="O146" s="33"/>
      <c r="P146" s="33"/>
      <c r="Q146" s="33"/>
      <c r="R146" s="33"/>
      <c r="S146" s="33"/>
      <c r="T146" s="33"/>
      <c r="U146" s="1" t="s">
        <v>26</v>
      </c>
    </row>
    <row r="147" spans="1:21" ht="15" customHeight="1">
      <c r="A147" s="25">
        <f t="shared" si="12"/>
        <v>27</v>
      </c>
      <c r="B147" s="63" t="s">
        <v>241</v>
      </c>
      <c r="C147" s="34">
        <f t="shared" si="11"/>
        <v>1132671.409</v>
      </c>
      <c r="D147" s="33"/>
      <c r="E147" s="33"/>
      <c r="F147" s="33"/>
      <c r="G147" s="33"/>
      <c r="H147" s="33"/>
      <c r="I147" s="33"/>
      <c r="J147" s="33"/>
      <c r="K147" s="38"/>
      <c r="L147" s="33"/>
      <c r="M147" s="33"/>
      <c r="N147" s="33">
        <f>2743.21*'Форма 1'!$H147</f>
        <v>1132671.409</v>
      </c>
      <c r="O147" s="33"/>
      <c r="P147" s="33"/>
      <c r="Q147" s="33"/>
      <c r="R147" s="33"/>
      <c r="S147" s="33"/>
      <c r="T147" s="33"/>
      <c r="U147" s="1" t="s">
        <v>26</v>
      </c>
    </row>
    <row r="148" spans="1:21" ht="15" customHeight="1">
      <c r="A148" s="25">
        <f t="shared" si="12"/>
        <v>28</v>
      </c>
      <c r="B148" s="63" t="s">
        <v>256</v>
      </c>
      <c r="C148" s="34">
        <f t="shared" si="11"/>
        <v>12518858.177999999</v>
      </c>
      <c r="D148" s="33"/>
      <c r="E148" s="33"/>
      <c r="F148" s="33"/>
      <c r="G148" s="33"/>
      <c r="H148" s="33"/>
      <c r="I148" s="33"/>
      <c r="J148" s="33"/>
      <c r="K148" s="38"/>
      <c r="L148" s="33"/>
      <c r="M148" s="33">
        <f>3445.02*'Форма 1'!H148</f>
        <v>12518858.177999999</v>
      </c>
      <c r="N148" s="33"/>
      <c r="O148" s="33"/>
      <c r="P148" s="33"/>
      <c r="Q148" s="33"/>
      <c r="R148" s="33"/>
      <c r="S148" s="33"/>
      <c r="T148" s="33"/>
      <c r="U148" s="1" t="s">
        <v>26</v>
      </c>
    </row>
    <row r="149" spans="1:21" ht="15" customHeight="1">
      <c r="A149" s="25">
        <f t="shared" si="12"/>
        <v>29</v>
      </c>
      <c r="B149" s="63" t="s">
        <v>257</v>
      </c>
      <c r="C149" s="34">
        <f t="shared" si="11"/>
        <v>12458570.328</v>
      </c>
      <c r="D149" s="33"/>
      <c r="E149" s="33"/>
      <c r="F149" s="33"/>
      <c r="G149" s="33"/>
      <c r="H149" s="33"/>
      <c r="I149" s="33"/>
      <c r="J149" s="33"/>
      <c r="K149" s="38"/>
      <c r="L149" s="33"/>
      <c r="M149" s="33">
        <f>3445.02*'Форма 1'!H149</f>
        <v>12458570.328</v>
      </c>
      <c r="N149" s="33"/>
      <c r="O149" s="33"/>
      <c r="P149" s="33"/>
      <c r="Q149" s="33"/>
      <c r="R149" s="33"/>
      <c r="S149" s="33"/>
      <c r="T149" s="33"/>
      <c r="U149" s="1" t="s">
        <v>26</v>
      </c>
    </row>
    <row r="150" spans="1:21" ht="15" customHeight="1">
      <c r="A150" s="25">
        <f t="shared" si="12"/>
        <v>30</v>
      </c>
      <c r="B150" s="59" t="s">
        <v>127</v>
      </c>
      <c r="C150" s="34">
        <f t="shared" si="11"/>
        <v>23531799.767999999</v>
      </c>
      <c r="D150" s="33">
        <f>393.26*'Форма 1'!$H150</f>
        <v>2297857.5060000001</v>
      </c>
      <c r="E150" s="33">
        <f>1715.61*'Форма 1'!$H150</f>
        <v>10024480.790999999</v>
      </c>
      <c r="F150" s="33">
        <f>523.4*'Форма 1'!$H150</f>
        <v>3058278.54</v>
      </c>
      <c r="G150" s="33">
        <f>325.1*'Форма 1'!$H150</f>
        <v>1899591.8100000003</v>
      </c>
      <c r="H150" s="33">
        <f>614.6*'Форма 1'!$H150</f>
        <v>3591169.2600000002</v>
      </c>
      <c r="I150" s="33">
        <f>455.31*'Форма 1'!$H150</f>
        <v>2660421.861</v>
      </c>
      <c r="J150" s="33"/>
      <c r="K150" s="39"/>
      <c r="L150" s="35"/>
      <c r="M150" s="33"/>
      <c r="N150" s="33"/>
      <c r="O150" s="33"/>
      <c r="P150" s="35"/>
      <c r="Q150" s="33"/>
      <c r="R150" s="33"/>
      <c r="S150" s="33"/>
      <c r="T150" s="33"/>
      <c r="U150" s="1" t="s">
        <v>27</v>
      </c>
    </row>
    <row r="151" spans="1:21" ht="15" customHeight="1">
      <c r="A151" s="25">
        <f t="shared" si="12"/>
        <v>31</v>
      </c>
      <c r="B151" s="59" t="s">
        <v>128</v>
      </c>
      <c r="C151" s="34">
        <f t="shared" si="11"/>
        <v>20949910.559999999</v>
      </c>
      <c r="D151" s="33">
        <f>393.26*'Форма 1'!$H151</f>
        <v>2045738.52</v>
      </c>
      <c r="E151" s="33">
        <f>1715.61*'Форма 1'!$H151</f>
        <v>8924603.2199999988</v>
      </c>
      <c r="F151" s="33">
        <f>523.4*'Форма 1'!$H151</f>
        <v>2722726.8</v>
      </c>
      <c r="G151" s="33">
        <f>325.1*'Форма 1'!$H151</f>
        <v>1691170.2000000002</v>
      </c>
      <c r="H151" s="33">
        <f>614.6*'Форма 1'!$H151</f>
        <v>3197149.2</v>
      </c>
      <c r="I151" s="33">
        <f>455.31*'Форма 1'!$H151</f>
        <v>2368522.62</v>
      </c>
      <c r="J151" s="33"/>
      <c r="K151" s="39"/>
      <c r="L151" s="35"/>
      <c r="M151" s="33"/>
      <c r="N151" s="33"/>
      <c r="O151" s="33"/>
      <c r="P151" s="35"/>
      <c r="Q151" s="33"/>
      <c r="R151" s="33"/>
      <c r="S151" s="33"/>
      <c r="T151" s="33"/>
      <c r="U151" s="1" t="s">
        <v>27</v>
      </c>
    </row>
    <row r="152" spans="1:21" ht="15" customHeight="1">
      <c r="A152" s="25">
        <f t="shared" si="12"/>
        <v>32</v>
      </c>
      <c r="B152" s="59" t="s">
        <v>129</v>
      </c>
      <c r="C152" s="34">
        <f t="shared" si="11"/>
        <v>9719434.9260000009</v>
      </c>
      <c r="D152" s="33"/>
      <c r="E152" s="33"/>
      <c r="F152" s="33"/>
      <c r="G152" s="33"/>
      <c r="H152" s="33"/>
      <c r="I152" s="33"/>
      <c r="J152" s="33"/>
      <c r="K152" s="39"/>
      <c r="L152" s="35"/>
      <c r="M152" s="33">
        <f>3445.02*'Форма 1'!$H152</f>
        <v>9719434.9260000009</v>
      </c>
      <c r="N152" s="33"/>
      <c r="O152" s="33"/>
      <c r="P152" s="35"/>
      <c r="Q152" s="33"/>
      <c r="R152" s="35"/>
      <c r="S152" s="33"/>
      <c r="T152" s="35"/>
      <c r="U152" s="1" t="s">
        <v>27</v>
      </c>
    </row>
    <row r="153" spans="1:21" ht="15" customHeight="1">
      <c r="A153" s="25">
        <f t="shared" si="12"/>
        <v>33</v>
      </c>
      <c r="B153" s="59" t="s">
        <v>217</v>
      </c>
      <c r="C153" s="34">
        <f t="shared" si="11"/>
        <v>4828198.3020000001</v>
      </c>
      <c r="D153" s="35"/>
      <c r="E153" s="35"/>
      <c r="F153" s="35"/>
      <c r="G153" s="35"/>
      <c r="H153" s="35"/>
      <c r="I153" s="33">
        <f>455.31*'Форма 1'!$H153</f>
        <v>4828198.3020000001</v>
      </c>
      <c r="J153" s="35"/>
      <c r="K153" s="39"/>
      <c r="L153" s="35"/>
      <c r="M153" s="35"/>
      <c r="N153" s="35"/>
      <c r="O153" s="35"/>
      <c r="P153" s="35"/>
      <c r="Q153" s="35"/>
      <c r="R153" s="35"/>
      <c r="S153" s="33"/>
      <c r="T153" s="35"/>
      <c r="U153" s="1" t="s">
        <v>26</v>
      </c>
    </row>
    <row r="154" spans="1:21" ht="15" customHeight="1">
      <c r="A154" s="25">
        <f t="shared" si="12"/>
        <v>34</v>
      </c>
      <c r="B154" s="59" t="s">
        <v>130</v>
      </c>
      <c r="C154" s="34">
        <f t="shared" si="11"/>
        <v>9893408.4360000007</v>
      </c>
      <c r="D154" s="33"/>
      <c r="E154" s="33"/>
      <c r="F154" s="33"/>
      <c r="G154" s="33"/>
      <c r="H154" s="33"/>
      <c r="I154" s="33"/>
      <c r="J154" s="33"/>
      <c r="K154" s="39"/>
      <c r="L154" s="35"/>
      <c r="M154" s="33">
        <f>3445.02*'Форма 1'!$H154</f>
        <v>9893408.4360000007</v>
      </c>
      <c r="N154" s="33"/>
      <c r="O154" s="33"/>
      <c r="P154" s="35"/>
      <c r="Q154" s="33"/>
      <c r="R154" s="35"/>
      <c r="S154" s="33"/>
      <c r="T154" s="35"/>
      <c r="U154" s="1" t="s">
        <v>27</v>
      </c>
    </row>
    <row r="155" spans="1:21" ht="15" customHeight="1">
      <c r="A155" s="25">
        <f t="shared" si="12"/>
        <v>35</v>
      </c>
      <c r="B155" s="61" t="s">
        <v>262</v>
      </c>
      <c r="C155" s="34">
        <f t="shared" si="11"/>
        <v>3401867.9129999997</v>
      </c>
      <c r="D155" s="62">
        <f>556.61*'Форма 1'!H155</f>
        <v>237616.80899999998</v>
      </c>
      <c r="E155" s="62">
        <f>5706.1*'Форма 1'!H155</f>
        <v>2435934.09</v>
      </c>
      <c r="F155" s="62"/>
      <c r="G155" s="62">
        <f>377.81*'Форма 1'!H155</f>
        <v>161287.08899999998</v>
      </c>
      <c r="H155" s="62">
        <f>683.57*'Форма 1'!H155</f>
        <v>291816.033</v>
      </c>
      <c r="I155" s="62">
        <f>644.68*'Форма 1'!H155</f>
        <v>275213.89199999999</v>
      </c>
      <c r="J155" s="33"/>
      <c r="K155" s="39"/>
      <c r="L155" s="35"/>
      <c r="M155" s="33"/>
      <c r="N155" s="33"/>
      <c r="O155" s="33"/>
      <c r="P155" s="35"/>
      <c r="Q155" s="33"/>
      <c r="R155" s="35"/>
      <c r="S155" s="33"/>
      <c r="T155" s="35"/>
      <c r="U155" s="1" t="s">
        <v>26</v>
      </c>
    </row>
    <row r="156" spans="1:21" ht="15" customHeight="1">
      <c r="A156" s="25">
        <f t="shared" si="12"/>
        <v>36</v>
      </c>
      <c r="B156" s="59" t="s">
        <v>131</v>
      </c>
      <c r="C156" s="34">
        <f t="shared" si="11"/>
        <v>23214019.669</v>
      </c>
      <c r="D156" s="33"/>
      <c r="E156" s="33"/>
      <c r="F156" s="33"/>
      <c r="G156" s="33"/>
      <c r="H156" s="33"/>
      <c r="I156" s="33"/>
      <c r="J156" s="33"/>
      <c r="K156" s="38"/>
      <c r="L156" s="33"/>
      <c r="M156" s="33">
        <f>7105.39*'Форма 1'!$H156</f>
        <v>23214019.669</v>
      </c>
      <c r="N156" s="33"/>
      <c r="O156" s="33"/>
      <c r="P156" s="33"/>
      <c r="Q156" s="33"/>
      <c r="R156" s="35"/>
      <c r="S156" s="33"/>
      <c r="T156" s="35"/>
      <c r="U156" s="1" t="s">
        <v>26</v>
      </c>
    </row>
    <row r="157" spans="1:21" ht="15" customHeight="1">
      <c r="A157" s="25">
        <f t="shared" si="12"/>
        <v>37</v>
      </c>
      <c r="B157" s="9" t="s">
        <v>258</v>
      </c>
      <c r="C157" s="34">
        <f t="shared" si="11"/>
        <v>21721392.843000002</v>
      </c>
      <c r="D157" s="33"/>
      <c r="E157" s="33"/>
      <c r="F157" s="33"/>
      <c r="G157" s="33"/>
      <c r="H157" s="33"/>
      <c r="I157" s="33"/>
      <c r="J157" s="33"/>
      <c r="K157" s="38"/>
      <c r="L157" s="33"/>
      <c r="M157" s="33">
        <f>3445.02*'Форма 1'!$H157</f>
        <v>14552797.986000001</v>
      </c>
      <c r="N157" s="33">
        <f>1696.99*'Форма 1'!$H157</f>
        <v>7168594.8570000008</v>
      </c>
      <c r="O157" s="33"/>
      <c r="P157" s="33"/>
      <c r="Q157" s="33"/>
      <c r="R157" s="35"/>
      <c r="S157" s="33"/>
      <c r="T157" s="35"/>
      <c r="U157" s="1" t="s">
        <v>26</v>
      </c>
    </row>
    <row r="158" spans="1:21" ht="15" customHeight="1">
      <c r="A158" s="25">
        <f t="shared" si="12"/>
        <v>38</v>
      </c>
      <c r="B158" s="59" t="s">
        <v>135</v>
      </c>
      <c r="C158" s="34">
        <f t="shared" si="11"/>
        <v>1064937.923</v>
      </c>
      <c r="D158" s="33"/>
      <c r="E158" s="33"/>
      <c r="F158" s="33"/>
      <c r="G158" s="33"/>
      <c r="H158" s="33"/>
      <c r="I158" s="33">
        <f>644.68*'Форма 1'!$H158</f>
        <v>358248.67599999998</v>
      </c>
      <c r="J158" s="33">
        <f>1271.71*'Форма 1'!$H158</f>
        <v>706689.24700000009</v>
      </c>
      <c r="K158" s="38"/>
      <c r="L158" s="33"/>
      <c r="M158" s="33"/>
      <c r="N158" s="33"/>
      <c r="O158" s="33"/>
      <c r="P158" s="33"/>
      <c r="Q158" s="33"/>
      <c r="R158" s="35"/>
      <c r="S158" s="33"/>
      <c r="T158" s="35"/>
      <c r="U158" s="1" t="s">
        <v>26</v>
      </c>
    </row>
    <row r="159" spans="1:21" ht="15" customHeight="1">
      <c r="A159" s="25">
        <f t="shared" si="12"/>
        <v>39</v>
      </c>
      <c r="B159" s="59" t="s">
        <v>136</v>
      </c>
      <c r="C159" s="34">
        <f t="shared" si="11"/>
        <v>4732853.3069999991</v>
      </c>
      <c r="D159" s="33"/>
      <c r="E159" s="33">
        <f>1715.61*'Форма 1'!$H159</f>
        <v>4732853.3069999991</v>
      </c>
      <c r="F159" s="33"/>
      <c r="G159" s="33"/>
      <c r="H159" s="33"/>
      <c r="I159" s="33"/>
      <c r="J159" s="33"/>
      <c r="K159" s="39"/>
      <c r="L159" s="35"/>
      <c r="M159" s="33"/>
      <c r="N159" s="33"/>
      <c r="O159" s="33"/>
      <c r="P159" s="35"/>
      <c r="Q159" s="33"/>
      <c r="R159" s="35"/>
      <c r="S159" s="33"/>
      <c r="T159" s="35"/>
      <c r="U159" s="1" t="s">
        <v>27</v>
      </c>
    </row>
    <row r="160" spans="1:21" ht="15" customHeight="1">
      <c r="A160" s="25">
        <f t="shared" si="12"/>
        <v>40</v>
      </c>
      <c r="B160" s="59" t="s">
        <v>137</v>
      </c>
      <c r="C160" s="34">
        <f t="shared" si="11"/>
        <v>7938003.2759999996</v>
      </c>
      <c r="D160" s="33"/>
      <c r="E160" s="33"/>
      <c r="F160" s="33"/>
      <c r="G160" s="33"/>
      <c r="H160" s="33"/>
      <c r="I160" s="33"/>
      <c r="J160" s="33"/>
      <c r="K160" s="39"/>
      <c r="L160" s="35"/>
      <c r="M160" s="33">
        <f>3445.02*'Форма 1'!$H160</f>
        <v>4589800.1459999997</v>
      </c>
      <c r="N160" s="33">
        <f>1696.99*'Форма 1'!$H160</f>
        <v>2260899.7769999998</v>
      </c>
      <c r="O160" s="33">
        <f>816.11*'Форма 1'!$H160</f>
        <v>1087303.3529999999</v>
      </c>
      <c r="P160" s="35"/>
      <c r="Q160" s="33"/>
      <c r="R160" s="35"/>
      <c r="S160" s="33"/>
      <c r="T160" s="35"/>
      <c r="U160" s="1" t="s">
        <v>26</v>
      </c>
    </row>
    <row r="161" spans="1:21" ht="15" customHeight="1">
      <c r="A161" s="25">
        <f t="shared" si="12"/>
        <v>41</v>
      </c>
      <c r="B161" s="59" t="s">
        <v>133</v>
      </c>
      <c r="C161" s="34">
        <f t="shared" si="11"/>
        <v>24019170.759999998</v>
      </c>
      <c r="D161" s="62">
        <f>393.26*'Форма 1'!$H161</f>
        <v>896711.45199999993</v>
      </c>
      <c r="E161" s="62">
        <f>1715.61*'Форма 1'!$H161</f>
        <v>3911933.9219999993</v>
      </c>
      <c r="F161" s="62"/>
      <c r="G161" s="62">
        <f>325.1*'Форма 1'!$H161</f>
        <v>741293.02</v>
      </c>
      <c r="H161" s="62">
        <f>614.6*'Форма 1'!$H161</f>
        <v>1401410.92</v>
      </c>
      <c r="I161" s="62">
        <f>455.31*'Форма 1'!$H161</f>
        <v>1038197.862</v>
      </c>
      <c r="J161" s="62">
        <f>1071.8*'Форма 1'!$H161</f>
        <v>2443918.36</v>
      </c>
      <c r="K161" s="39"/>
      <c r="L161" s="35"/>
      <c r="M161" s="33">
        <f>3445.02*'Форма 1'!$H161</f>
        <v>7855334.6039999994</v>
      </c>
      <c r="N161" s="33">
        <f>1696.99*'Форма 1'!$H161</f>
        <v>3869476.5979999998</v>
      </c>
      <c r="O161" s="33">
        <f>816.11*'Форма 1'!$H161</f>
        <v>1860894.0219999999</v>
      </c>
      <c r="P161" s="35"/>
      <c r="Q161" s="33"/>
      <c r="R161" s="35"/>
      <c r="S161" s="33"/>
      <c r="T161" s="35"/>
      <c r="U161" s="1" t="s">
        <v>26</v>
      </c>
    </row>
    <row r="162" spans="1:21" ht="15" customHeight="1">
      <c r="A162" s="25">
        <f t="shared" si="12"/>
        <v>42</v>
      </c>
      <c r="B162" s="59" t="s">
        <v>138</v>
      </c>
      <c r="C162" s="34">
        <f t="shared" si="11"/>
        <v>3859993.5819999995</v>
      </c>
      <c r="D162" s="33">
        <f>393.26*'Форма 1'!$H162</f>
        <v>1036122.1219999999</v>
      </c>
      <c r="E162" s="33"/>
      <c r="F162" s="33"/>
      <c r="G162" s="33"/>
      <c r="H162" s="33"/>
      <c r="I162" s="33"/>
      <c r="J162" s="33">
        <f>1071.8*'Форма 1'!$H162</f>
        <v>2823871.4599999995</v>
      </c>
      <c r="K162" s="39"/>
      <c r="L162" s="35"/>
      <c r="M162" s="33"/>
      <c r="N162" s="33"/>
      <c r="O162" s="33"/>
      <c r="P162" s="35"/>
      <c r="Q162" s="33"/>
      <c r="R162" s="35"/>
      <c r="S162" s="33"/>
      <c r="T162" s="35"/>
      <c r="U162" s="1" t="s">
        <v>26</v>
      </c>
    </row>
    <row r="163" spans="1:21" ht="15" customHeight="1">
      <c r="A163" s="25">
        <f t="shared" si="12"/>
        <v>43</v>
      </c>
      <c r="B163" s="59" t="s">
        <v>134</v>
      </c>
      <c r="C163" s="34">
        <f t="shared" si="11"/>
        <v>3644625.4229999995</v>
      </c>
      <c r="D163" s="33"/>
      <c r="E163" s="33"/>
      <c r="F163" s="33"/>
      <c r="G163" s="33"/>
      <c r="H163" s="33"/>
      <c r="I163" s="33"/>
      <c r="J163" s="33"/>
      <c r="K163" s="39"/>
      <c r="L163" s="35"/>
      <c r="M163" s="33"/>
      <c r="N163" s="33">
        <f>1696.99*'Форма 1'!$H163</f>
        <v>3644625.4229999995</v>
      </c>
      <c r="O163" s="33"/>
      <c r="P163" s="35"/>
      <c r="Q163" s="33"/>
      <c r="R163" s="35"/>
      <c r="S163" s="33"/>
      <c r="T163" s="35"/>
      <c r="U163" s="1" t="s">
        <v>27</v>
      </c>
    </row>
    <row r="164" spans="1:21" ht="15" customHeight="1">
      <c r="A164" s="25">
        <f t="shared" si="12"/>
        <v>44</v>
      </c>
      <c r="B164" s="59" t="s">
        <v>139</v>
      </c>
      <c r="C164" s="34">
        <f t="shared" si="11"/>
        <v>2521368.2599999998</v>
      </c>
      <c r="D164" s="33">
        <f>393.26*'Форма 1'!$H164</f>
        <v>676800.46</v>
      </c>
      <c r="E164" s="33"/>
      <c r="F164" s="33"/>
      <c r="G164" s="33"/>
      <c r="H164" s="33"/>
      <c r="I164" s="33"/>
      <c r="J164" s="33">
        <f>1071.8*'Форма 1'!$H164</f>
        <v>1844567.7999999998</v>
      </c>
      <c r="K164" s="39"/>
      <c r="L164" s="35"/>
      <c r="M164" s="33"/>
      <c r="N164" s="33"/>
      <c r="O164" s="33"/>
      <c r="P164" s="35"/>
      <c r="Q164" s="33"/>
      <c r="R164" s="35"/>
      <c r="S164" s="33"/>
      <c r="T164" s="35"/>
      <c r="U164" s="1" t="s">
        <v>26</v>
      </c>
    </row>
    <row r="165" spans="1:21" ht="15" customHeight="1">
      <c r="A165" s="25">
        <f t="shared" si="12"/>
        <v>45</v>
      </c>
      <c r="B165" s="59" t="s">
        <v>140</v>
      </c>
      <c r="C165" s="34">
        <f t="shared" si="11"/>
        <v>4944284.4879999999</v>
      </c>
      <c r="D165" s="33">
        <f>393.26*'Форма 1'!$H165</f>
        <v>1327173.848</v>
      </c>
      <c r="E165" s="33"/>
      <c r="F165" s="33"/>
      <c r="G165" s="33"/>
      <c r="H165" s="33"/>
      <c r="I165" s="33"/>
      <c r="J165" s="33">
        <f>1071.8*'Форма 1'!$H165</f>
        <v>3617110.64</v>
      </c>
      <c r="K165" s="39"/>
      <c r="L165" s="35"/>
      <c r="M165" s="33"/>
      <c r="N165" s="33"/>
      <c r="O165" s="33"/>
      <c r="P165" s="35"/>
      <c r="Q165" s="33"/>
      <c r="R165" s="35"/>
      <c r="S165" s="33"/>
      <c r="T165" s="35"/>
      <c r="U165" s="1" t="s">
        <v>26</v>
      </c>
    </row>
    <row r="166" spans="1:21" ht="15" customHeight="1">
      <c r="A166" s="25">
        <f t="shared" si="12"/>
        <v>46</v>
      </c>
      <c r="B166" s="59" t="s">
        <v>141</v>
      </c>
      <c r="C166" s="34">
        <f t="shared" si="11"/>
        <v>5050061.8199999994</v>
      </c>
      <c r="D166" s="33">
        <f>393.26*'Форма 1'!$H166</f>
        <v>1355567.22</v>
      </c>
      <c r="E166" s="33"/>
      <c r="F166" s="33"/>
      <c r="G166" s="33"/>
      <c r="H166" s="33"/>
      <c r="I166" s="33"/>
      <c r="J166" s="33">
        <f>1071.8*'Форма 1'!$H166</f>
        <v>3694494.5999999996</v>
      </c>
      <c r="K166" s="39"/>
      <c r="L166" s="35"/>
      <c r="M166" s="33"/>
      <c r="N166" s="33"/>
      <c r="O166" s="33"/>
      <c r="P166" s="35"/>
      <c r="Q166" s="33"/>
      <c r="R166" s="35"/>
      <c r="S166" s="33"/>
      <c r="T166" s="35"/>
      <c r="U166" s="1" t="s">
        <v>26</v>
      </c>
    </row>
    <row r="167" spans="1:21" ht="15" customHeight="1">
      <c r="A167" s="25">
        <f t="shared" si="12"/>
        <v>47</v>
      </c>
      <c r="B167" s="59" t="s">
        <v>142</v>
      </c>
      <c r="C167" s="34">
        <f t="shared" si="11"/>
        <v>1051675.0620000002</v>
      </c>
      <c r="D167" s="33"/>
      <c r="E167" s="33"/>
      <c r="F167" s="33"/>
      <c r="G167" s="33"/>
      <c r="H167" s="33"/>
      <c r="I167" s="33"/>
      <c r="J167" s="33"/>
      <c r="K167" s="38"/>
      <c r="L167" s="33"/>
      <c r="M167" s="33"/>
      <c r="N167" s="33"/>
      <c r="O167" s="33"/>
      <c r="P167" s="33"/>
      <c r="Q167" s="33">
        <f>2671.26*'Форма 1'!$H167</f>
        <v>1051675.0620000002</v>
      </c>
      <c r="R167" s="35"/>
      <c r="S167" s="33"/>
      <c r="T167" s="35"/>
      <c r="U167" s="1" t="s">
        <v>26</v>
      </c>
    </row>
    <row r="168" spans="1:21" ht="15" customHeight="1">
      <c r="A168" s="25">
        <f t="shared" si="12"/>
        <v>48</v>
      </c>
      <c r="B168" s="59" t="s">
        <v>143</v>
      </c>
      <c r="C168" s="34">
        <f t="shared" si="11"/>
        <v>5692092.4109999994</v>
      </c>
      <c r="D168" s="33">
        <f>556.61*'Форма 1'!$H168</f>
        <v>397586.52299999999</v>
      </c>
      <c r="E168" s="33">
        <f>5706.1*'Форма 1'!$H168</f>
        <v>4075867.23</v>
      </c>
      <c r="F168" s="33"/>
      <c r="G168" s="33">
        <f>377.81*'Форма 1'!$H168</f>
        <v>269869.68299999996</v>
      </c>
      <c r="H168" s="33">
        <f>683.57*'Форма 1'!$H168</f>
        <v>488274.05099999998</v>
      </c>
      <c r="I168" s="33">
        <f>644.68*'Форма 1'!$H168</f>
        <v>460494.92399999994</v>
      </c>
      <c r="J168" s="33"/>
      <c r="K168" s="38"/>
      <c r="L168" s="33"/>
      <c r="M168" s="33"/>
      <c r="N168" s="33"/>
      <c r="O168" s="33"/>
      <c r="P168" s="33"/>
      <c r="Q168" s="33"/>
      <c r="R168" s="35"/>
      <c r="S168" s="33"/>
      <c r="T168" s="35"/>
      <c r="U168" s="1" t="s">
        <v>26</v>
      </c>
    </row>
    <row r="169" spans="1:21" ht="15" customHeight="1">
      <c r="A169" s="25">
        <f t="shared" si="12"/>
        <v>49</v>
      </c>
      <c r="B169" s="59" t="s">
        <v>230</v>
      </c>
      <c r="C169" s="34">
        <f t="shared" si="11"/>
        <v>2301553.19</v>
      </c>
      <c r="D169" s="33"/>
      <c r="E169" s="33"/>
      <c r="F169" s="33"/>
      <c r="G169" s="33"/>
      <c r="H169" s="33"/>
      <c r="I169" s="33"/>
      <c r="J169" s="33"/>
      <c r="K169" s="38"/>
      <c r="L169" s="33"/>
      <c r="M169" s="33"/>
      <c r="N169" s="33">
        <f>2743.21*'Форма 1'!H169</f>
        <v>2301553.19</v>
      </c>
      <c r="O169" s="33"/>
      <c r="P169" s="33"/>
      <c r="Q169" s="33"/>
      <c r="R169" s="35"/>
      <c r="S169" s="33"/>
      <c r="T169" s="35"/>
      <c r="U169" s="1" t="s">
        <v>26</v>
      </c>
    </row>
    <row r="170" spans="1:21" ht="15" customHeight="1">
      <c r="A170" s="25">
        <f t="shared" si="12"/>
        <v>50</v>
      </c>
      <c r="B170" s="58" t="s">
        <v>253</v>
      </c>
      <c r="C170" s="34">
        <f t="shared" si="11"/>
        <v>11794370.471999999</v>
      </c>
      <c r="D170" s="33"/>
      <c r="E170" s="33"/>
      <c r="F170" s="33"/>
      <c r="G170" s="33"/>
      <c r="H170" s="33"/>
      <c r="I170" s="33"/>
      <c r="J170" s="33"/>
      <c r="K170" s="38"/>
      <c r="L170" s="33"/>
      <c r="M170" s="33">
        <f>3445.02*'Форма 1'!$H170</f>
        <v>11794370.471999999</v>
      </c>
      <c r="N170" s="33"/>
      <c r="O170" s="33"/>
      <c r="P170" s="33"/>
      <c r="Q170" s="33"/>
      <c r="R170" s="35"/>
      <c r="S170" s="33"/>
      <c r="T170" s="35"/>
      <c r="U170" s="1" t="s">
        <v>26</v>
      </c>
    </row>
    <row r="171" spans="1:21" ht="15" customHeight="1">
      <c r="A171" s="25">
        <f t="shared" si="12"/>
        <v>51</v>
      </c>
      <c r="B171" s="59" t="s">
        <v>144</v>
      </c>
      <c r="C171" s="34">
        <f t="shared" si="11"/>
        <v>14648870.736</v>
      </c>
      <c r="D171" s="33"/>
      <c r="E171" s="33"/>
      <c r="F171" s="33">
        <f>1336.79*'Форма 1'!$H171</f>
        <v>2319598.0079999999</v>
      </c>
      <c r="G171" s="33"/>
      <c r="H171" s="33"/>
      <c r="I171" s="33"/>
      <c r="J171" s="33"/>
      <c r="K171" s="38"/>
      <c r="L171" s="33"/>
      <c r="M171" s="33">
        <f>7105.39*'Форма 1'!$H171</f>
        <v>12329272.728</v>
      </c>
      <c r="N171" s="33"/>
      <c r="O171" s="33"/>
      <c r="P171" s="33"/>
      <c r="Q171" s="33"/>
      <c r="R171" s="35"/>
      <c r="S171" s="33"/>
      <c r="T171" s="35"/>
      <c r="U171" s="1" t="s">
        <v>26</v>
      </c>
    </row>
    <row r="172" spans="1:21" ht="15" customHeight="1">
      <c r="A172" s="25">
        <f t="shared" si="12"/>
        <v>52</v>
      </c>
      <c r="B172" s="59" t="s">
        <v>145</v>
      </c>
      <c r="C172" s="34">
        <f t="shared" si="11"/>
        <v>7253953.4540000008</v>
      </c>
      <c r="D172" s="33"/>
      <c r="E172" s="33"/>
      <c r="F172" s="33"/>
      <c r="G172" s="33"/>
      <c r="H172" s="33"/>
      <c r="I172" s="33"/>
      <c r="J172" s="33"/>
      <c r="K172" s="39"/>
      <c r="L172" s="35"/>
      <c r="M172" s="33"/>
      <c r="N172" s="33">
        <f>1696.99*'Форма 1'!$H172</f>
        <v>7253953.4540000008</v>
      </c>
      <c r="O172" s="33"/>
      <c r="P172" s="35"/>
      <c r="Q172" s="33"/>
      <c r="R172" s="35"/>
      <c r="S172" s="33"/>
      <c r="T172" s="35"/>
      <c r="U172" s="1" t="s">
        <v>27</v>
      </c>
    </row>
    <row r="173" spans="1:21" ht="15" customHeight="1">
      <c r="A173" s="25">
        <f t="shared" si="12"/>
        <v>53</v>
      </c>
      <c r="B173" s="59" t="s">
        <v>146</v>
      </c>
      <c r="C173" s="34">
        <f t="shared" si="11"/>
        <v>7213904.4900000002</v>
      </c>
      <c r="D173" s="33"/>
      <c r="E173" s="33"/>
      <c r="F173" s="33"/>
      <c r="G173" s="33"/>
      <c r="H173" s="33"/>
      <c r="I173" s="33"/>
      <c r="J173" s="33"/>
      <c r="K173" s="39"/>
      <c r="L173" s="35"/>
      <c r="M173" s="33"/>
      <c r="N173" s="33">
        <f>1696.99*'Форма 1'!$H173</f>
        <v>7213904.4900000002</v>
      </c>
      <c r="O173" s="33"/>
      <c r="P173" s="35"/>
      <c r="Q173" s="33"/>
      <c r="R173" s="35"/>
      <c r="S173" s="33"/>
      <c r="T173" s="35"/>
      <c r="U173" s="1" t="s">
        <v>27</v>
      </c>
    </row>
    <row r="174" spans="1:21" ht="15" customHeight="1">
      <c r="A174" s="25">
        <f t="shared" si="12"/>
        <v>54</v>
      </c>
      <c r="B174" s="61" t="s">
        <v>264</v>
      </c>
      <c r="C174" s="34">
        <f t="shared" si="11"/>
        <v>10231020.396</v>
      </c>
      <c r="D174" s="33"/>
      <c r="E174" s="33"/>
      <c r="F174" s="33"/>
      <c r="G174" s="33"/>
      <c r="H174" s="33"/>
      <c r="I174" s="33"/>
      <c r="J174" s="33"/>
      <c r="K174" s="39"/>
      <c r="L174" s="35"/>
      <c r="M174" s="33">
        <f>3445.02*'Форма 1'!$H174</f>
        <v>10231020.396</v>
      </c>
      <c r="N174" s="33"/>
      <c r="O174" s="33"/>
      <c r="P174" s="35"/>
      <c r="Q174" s="33"/>
      <c r="R174" s="35"/>
      <c r="S174" s="33"/>
      <c r="T174" s="35"/>
      <c r="U174" s="1" t="s">
        <v>26</v>
      </c>
    </row>
    <row r="175" spans="1:21" ht="15" customHeight="1">
      <c r="A175" s="25">
        <f t="shared" si="12"/>
        <v>55</v>
      </c>
      <c r="B175" s="59" t="s">
        <v>147</v>
      </c>
      <c r="C175" s="34">
        <f t="shared" si="11"/>
        <v>10911756.348000001</v>
      </c>
      <c r="D175" s="33"/>
      <c r="E175" s="33"/>
      <c r="F175" s="33"/>
      <c r="G175" s="33"/>
      <c r="H175" s="33"/>
      <c r="I175" s="33"/>
      <c r="J175" s="33"/>
      <c r="K175" s="39"/>
      <c r="L175" s="35"/>
      <c r="M175" s="33">
        <f>3445.02*'Форма 1'!$H175</f>
        <v>10911756.348000001</v>
      </c>
      <c r="N175" s="33"/>
      <c r="O175" s="33"/>
      <c r="P175" s="35"/>
      <c r="Q175" s="33"/>
      <c r="R175" s="35"/>
      <c r="S175" s="33"/>
      <c r="T175" s="35"/>
      <c r="U175" s="1" t="s">
        <v>26</v>
      </c>
    </row>
    <row r="176" spans="1:21" ht="15" customHeight="1">
      <c r="A176" s="25">
        <f t="shared" si="12"/>
        <v>56</v>
      </c>
      <c r="B176" s="59" t="s">
        <v>153</v>
      </c>
      <c r="C176" s="34">
        <f t="shared" si="11"/>
        <v>2071130.0990000002</v>
      </c>
      <c r="D176" s="33"/>
      <c r="E176" s="33"/>
      <c r="F176" s="33"/>
      <c r="G176" s="33">
        <f>325.1*'Форма 1'!$H176</f>
        <v>862782.89000000013</v>
      </c>
      <c r="H176" s="33"/>
      <c r="I176" s="33">
        <f>455.31*'Форма 1'!$H176</f>
        <v>1208347.209</v>
      </c>
      <c r="J176" s="33"/>
      <c r="K176" s="39"/>
      <c r="L176" s="35"/>
      <c r="M176" s="33"/>
      <c r="N176" s="33"/>
      <c r="O176" s="33"/>
      <c r="P176" s="35"/>
      <c r="Q176" s="33"/>
      <c r="R176" s="35"/>
      <c r="S176" s="33"/>
      <c r="T176" s="35"/>
      <c r="U176" s="1" t="s">
        <v>26</v>
      </c>
    </row>
    <row r="177" spans="1:21" ht="15" customHeight="1">
      <c r="A177" s="25">
        <f t="shared" si="12"/>
        <v>57</v>
      </c>
      <c r="B177" s="9" t="s">
        <v>259</v>
      </c>
      <c r="C177" s="34">
        <f t="shared" si="11"/>
        <v>13373567.640000001</v>
      </c>
      <c r="D177" s="33"/>
      <c r="E177" s="33"/>
      <c r="F177" s="33"/>
      <c r="G177" s="33"/>
      <c r="H177" s="33"/>
      <c r="I177" s="33"/>
      <c r="J177" s="33"/>
      <c r="K177" s="39"/>
      <c r="L177" s="35"/>
      <c r="M177" s="33">
        <f>3445.02*'Форма 1'!$H177</f>
        <v>13373567.640000001</v>
      </c>
      <c r="N177" s="33"/>
      <c r="O177" s="33"/>
      <c r="P177" s="35"/>
      <c r="Q177" s="33"/>
      <c r="R177" s="35"/>
      <c r="S177" s="33"/>
      <c r="T177" s="35"/>
      <c r="U177" s="1" t="s">
        <v>26</v>
      </c>
    </row>
    <row r="178" spans="1:21" ht="15" customHeight="1">
      <c r="A178" s="25">
        <f t="shared" si="12"/>
        <v>58</v>
      </c>
      <c r="B178" s="59" t="s">
        <v>148</v>
      </c>
      <c r="C178" s="34">
        <f t="shared" si="11"/>
        <v>17551723.200000003</v>
      </c>
      <c r="D178" s="33"/>
      <c r="E178" s="33"/>
      <c r="F178" s="33"/>
      <c r="G178" s="33"/>
      <c r="H178" s="33"/>
      <c r="I178" s="33"/>
      <c r="J178" s="33"/>
      <c r="K178" s="39"/>
      <c r="L178" s="35"/>
      <c r="M178" s="33">
        <f>1339.43*'Форма 1'!$H178</f>
        <v>5976536.6600000001</v>
      </c>
      <c r="N178" s="33">
        <f>2594.17*'Форма 1'!$H178</f>
        <v>11575186.540000001</v>
      </c>
      <c r="O178" s="33"/>
      <c r="P178" s="33"/>
      <c r="Q178" s="33"/>
      <c r="R178" s="35"/>
      <c r="S178" s="33"/>
      <c r="T178" s="35"/>
      <c r="U178" s="1" t="s">
        <v>26</v>
      </c>
    </row>
    <row r="179" spans="1:21" ht="15" customHeight="1">
      <c r="A179" s="25">
        <f t="shared" si="12"/>
        <v>59</v>
      </c>
      <c r="B179" s="59" t="s">
        <v>149</v>
      </c>
      <c r="C179" s="34">
        <f t="shared" si="11"/>
        <v>10258417.920000002</v>
      </c>
      <c r="D179" s="33"/>
      <c r="E179" s="33"/>
      <c r="F179" s="33"/>
      <c r="G179" s="33">
        <f>325.1*'Форма 1'!$H179</f>
        <v>1346174.08</v>
      </c>
      <c r="H179" s="33"/>
      <c r="I179" s="33">
        <f>455.31*'Форма 1'!$H179</f>
        <v>1885347.648</v>
      </c>
      <c r="J179" s="33"/>
      <c r="K179" s="39"/>
      <c r="L179" s="35"/>
      <c r="M179" s="33"/>
      <c r="N179" s="33">
        <f>1696.99*'Форма 1'!$H179</f>
        <v>7026896.1920000007</v>
      </c>
      <c r="O179" s="33"/>
      <c r="P179" s="35"/>
      <c r="Q179" s="33"/>
      <c r="R179" s="35"/>
      <c r="S179" s="33"/>
      <c r="T179" s="35"/>
      <c r="U179" s="1" t="s">
        <v>26</v>
      </c>
    </row>
    <row r="180" spans="1:21" ht="15" customHeight="1">
      <c r="A180" s="25">
        <f t="shared" si="12"/>
        <v>60</v>
      </c>
      <c r="B180" s="9" t="s">
        <v>265</v>
      </c>
      <c r="C180" s="34">
        <f t="shared" ref="C180:C228" si="13">SUM(D180:J180,L180:T180)</f>
        <v>5786905.5989999995</v>
      </c>
      <c r="D180" s="33"/>
      <c r="E180" s="33"/>
      <c r="F180" s="33"/>
      <c r="G180" s="33"/>
      <c r="H180" s="33"/>
      <c r="I180" s="33"/>
      <c r="J180" s="33"/>
      <c r="K180" s="39"/>
      <c r="L180" s="35"/>
      <c r="M180" s="33"/>
      <c r="N180" s="33">
        <f>1696.99*'Форма 1'!$H180</f>
        <v>5786905.5989999995</v>
      </c>
      <c r="O180" s="33"/>
      <c r="P180" s="35"/>
      <c r="Q180" s="33"/>
      <c r="R180" s="35"/>
      <c r="S180" s="33"/>
      <c r="T180" s="35"/>
      <c r="U180" s="1" t="s">
        <v>26</v>
      </c>
    </row>
    <row r="181" spans="1:21" ht="15" customHeight="1">
      <c r="A181" s="25">
        <f t="shared" si="12"/>
        <v>61</v>
      </c>
      <c r="B181" s="59" t="s">
        <v>150</v>
      </c>
      <c r="C181" s="34">
        <f t="shared" si="13"/>
        <v>10110444.696</v>
      </c>
      <c r="D181" s="33"/>
      <c r="E181" s="33"/>
      <c r="F181" s="33"/>
      <c r="G181" s="33"/>
      <c r="H181" s="33"/>
      <c r="I181" s="33"/>
      <c r="J181" s="33"/>
      <c r="K181" s="39"/>
      <c r="L181" s="35"/>
      <c r="M181" s="33">
        <f>3445.02*'Форма 1'!$H181</f>
        <v>10110444.696</v>
      </c>
      <c r="N181" s="33"/>
      <c r="O181" s="33"/>
      <c r="P181" s="35"/>
      <c r="Q181" s="33"/>
      <c r="R181" s="35"/>
      <c r="S181" s="33"/>
      <c r="T181" s="35"/>
      <c r="U181" s="1" t="s">
        <v>26</v>
      </c>
    </row>
    <row r="182" spans="1:21" ht="15" customHeight="1">
      <c r="A182" s="25">
        <f t="shared" si="12"/>
        <v>62</v>
      </c>
      <c r="B182" s="59" t="s">
        <v>151</v>
      </c>
      <c r="C182" s="34">
        <f t="shared" si="13"/>
        <v>10049467.842</v>
      </c>
      <c r="D182" s="33"/>
      <c r="E182" s="33"/>
      <c r="F182" s="33"/>
      <c r="G182" s="33"/>
      <c r="H182" s="33"/>
      <c r="I182" s="33"/>
      <c r="J182" s="33"/>
      <c r="K182" s="39"/>
      <c r="L182" s="35"/>
      <c r="M182" s="33">
        <f>3445.02*'Форма 1'!$H182</f>
        <v>10049467.842</v>
      </c>
      <c r="N182" s="33"/>
      <c r="O182" s="33"/>
      <c r="P182" s="35"/>
      <c r="Q182" s="33"/>
      <c r="R182" s="35"/>
      <c r="S182" s="33"/>
      <c r="T182" s="35"/>
      <c r="U182" s="1" t="s">
        <v>26</v>
      </c>
    </row>
    <row r="183" spans="1:21" ht="15" customHeight="1">
      <c r="A183" s="25">
        <f t="shared" si="12"/>
        <v>63</v>
      </c>
      <c r="B183" s="59" t="s">
        <v>152</v>
      </c>
      <c r="C183" s="34">
        <f t="shared" si="13"/>
        <v>6468777.1850000005</v>
      </c>
      <c r="D183" s="35"/>
      <c r="E183" s="35"/>
      <c r="F183" s="35"/>
      <c r="G183" s="35"/>
      <c r="H183" s="35"/>
      <c r="I183" s="35"/>
      <c r="J183" s="35"/>
      <c r="K183" s="39"/>
      <c r="L183" s="35"/>
      <c r="M183" s="33">
        <f>1339.43*'Форма 1'!$H183</f>
        <v>6468777.1850000005</v>
      </c>
      <c r="N183" s="35"/>
      <c r="O183" s="35"/>
      <c r="P183" s="35"/>
      <c r="Q183" s="35"/>
      <c r="R183" s="35"/>
      <c r="S183" s="33"/>
      <c r="T183" s="35"/>
      <c r="U183" s="1" t="s">
        <v>26</v>
      </c>
    </row>
    <row r="184" spans="1:21" ht="15" customHeight="1">
      <c r="A184" s="25">
        <f t="shared" si="12"/>
        <v>64</v>
      </c>
      <c r="B184" s="9" t="s">
        <v>224</v>
      </c>
      <c r="C184" s="34">
        <f t="shared" si="13"/>
        <v>52652304.899999999</v>
      </c>
      <c r="D184" s="33">
        <f>393.26*'Форма 1'!H184</f>
        <v>1993828.2</v>
      </c>
      <c r="E184" s="33">
        <f>1715.61*'Форма 1'!H184</f>
        <v>8698142.6999999993</v>
      </c>
      <c r="F184" s="33"/>
      <c r="G184" s="33">
        <f>325.1*'Форма 1'!H184</f>
        <v>1648257</v>
      </c>
      <c r="H184" s="33">
        <f>614.6*'Форма 1'!H184</f>
        <v>3116022</v>
      </c>
      <c r="I184" s="33">
        <f>455.31*'Форма 1'!H184</f>
        <v>2308421.7000000002</v>
      </c>
      <c r="J184" s="35"/>
      <c r="K184" s="39"/>
      <c r="L184" s="35"/>
      <c r="M184" s="33">
        <f>3445.02*'Форма 1'!H184</f>
        <v>17466251.399999999</v>
      </c>
      <c r="N184" s="33">
        <f>1696.99*'Форма 1'!H184</f>
        <v>8603739.3000000007</v>
      </c>
      <c r="O184" s="33"/>
      <c r="P184" s="33"/>
      <c r="Q184" s="33">
        <f>1739.18*'Форма 1'!H184</f>
        <v>8817642.5999999996</v>
      </c>
      <c r="R184" s="33"/>
      <c r="S184" s="33"/>
      <c r="T184" s="33"/>
      <c r="U184" s="1" t="s">
        <v>26</v>
      </c>
    </row>
    <row r="185" spans="1:21" ht="15" customHeight="1">
      <c r="A185" s="25">
        <f t="shared" si="12"/>
        <v>65</v>
      </c>
      <c r="B185" s="59" t="s">
        <v>154</v>
      </c>
      <c r="C185" s="34">
        <f t="shared" si="13"/>
        <v>6555688.9319999991</v>
      </c>
      <c r="D185" s="33"/>
      <c r="E185" s="33">
        <f>1715.61*'Форма 1'!$H185</f>
        <v>6555688.9319999991</v>
      </c>
      <c r="F185" s="33"/>
      <c r="G185" s="33"/>
      <c r="H185" s="33"/>
      <c r="I185" s="33"/>
      <c r="J185" s="33"/>
      <c r="K185" s="39"/>
      <c r="L185" s="35"/>
      <c r="M185" s="33"/>
      <c r="N185" s="33"/>
      <c r="O185" s="33"/>
      <c r="P185" s="35"/>
      <c r="Q185" s="33"/>
      <c r="R185" s="35"/>
      <c r="S185" s="33"/>
      <c r="T185" s="35"/>
      <c r="U185" s="1" t="s">
        <v>26</v>
      </c>
    </row>
    <row r="186" spans="1:21" ht="15" customHeight="1">
      <c r="A186" s="25">
        <f t="shared" si="12"/>
        <v>66</v>
      </c>
      <c r="B186" s="59" t="s">
        <v>155</v>
      </c>
      <c r="C186" s="34">
        <f t="shared" si="13"/>
        <v>13322925.846000001</v>
      </c>
      <c r="D186" s="33"/>
      <c r="E186" s="33"/>
      <c r="F186" s="33"/>
      <c r="G186" s="33"/>
      <c r="H186" s="33"/>
      <c r="I186" s="33"/>
      <c r="J186" s="33"/>
      <c r="K186" s="39"/>
      <c r="L186" s="35"/>
      <c r="M186" s="33">
        <f>3445.02*'Форма 1'!$H186</f>
        <v>13322925.846000001</v>
      </c>
      <c r="N186" s="33"/>
      <c r="O186" s="33"/>
      <c r="P186" s="35"/>
      <c r="Q186" s="33"/>
      <c r="R186" s="35"/>
      <c r="S186" s="33"/>
      <c r="T186" s="35"/>
      <c r="U186" s="1" t="s">
        <v>27</v>
      </c>
    </row>
    <row r="187" spans="1:21" ht="15" customHeight="1">
      <c r="A187" s="25">
        <f t="shared" si="12"/>
        <v>67</v>
      </c>
      <c r="B187" s="59" t="s">
        <v>196</v>
      </c>
      <c r="C187" s="34">
        <f t="shared" si="13"/>
        <v>10318523.903999999</v>
      </c>
      <c r="D187" s="33"/>
      <c r="E187" s="33"/>
      <c r="F187" s="33"/>
      <c r="G187" s="33"/>
      <c r="H187" s="33"/>
      <c r="I187" s="33"/>
      <c r="J187" s="33"/>
      <c r="K187" s="39"/>
      <c r="L187" s="35"/>
      <c r="M187" s="33">
        <f>3445.02*'Форма 1'!$H187</f>
        <v>10318523.903999999</v>
      </c>
      <c r="N187" s="33"/>
      <c r="O187" s="33"/>
      <c r="P187" s="35"/>
      <c r="Q187" s="33"/>
      <c r="R187" s="35"/>
      <c r="S187" s="33"/>
      <c r="T187" s="35"/>
      <c r="U187" s="1" t="s">
        <v>26</v>
      </c>
    </row>
    <row r="188" spans="1:21" ht="15" customHeight="1">
      <c r="A188" s="25">
        <f t="shared" si="12"/>
        <v>68</v>
      </c>
      <c r="B188" s="63" t="s">
        <v>242</v>
      </c>
      <c r="C188" s="34">
        <f t="shared" si="13"/>
        <v>1148582.027</v>
      </c>
      <c r="D188" s="33"/>
      <c r="E188" s="33"/>
      <c r="F188" s="33"/>
      <c r="G188" s="33"/>
      <c r="H188" s="33"/>
      <c r="I188" s="33"/>
      <c r="J188" s="33"/>
      <c r="K188" s="39"/>
      <c r="L188" s="35"/>
      <c r="M188" s="33"/>
      <c r="N188" s="33">
        <f>2743.21*'Форма 1'!$H188</f>
        <v>1148582.027</v>
      </c>
      <c r="O188" s="33"/>
      <c r="P188" s="35"/>
      <c r="Q188" s="33"/>
      <c r="R188" s="35"/>
      <c r="S188" s="33"/>
      <c r="T188" s="35"/>
      <c r="U188" s="1" t="s">
        <v>26</v>
      </c>
    </row>
    <row r="189" spans="1:21" ht="15" customHeight="1">
      <c r="A189" s="25">
        <f t="shared" si="12"/>
        <v>69</v>
      </c>
      <c r="B189" s="59" t="s">
        <v>160</v>
      </c>
      <c r="C189" s="34">
        <f t="shared" si="13"/>
        <v>6105620.25</v>
      </c>
      <c r="D189" s="33">
        <f>393.26*'Форма 1'!$H189</f>
        <v>1148712.46</v>
      </c>
      <c r="E189" s="33"/>
      <c r="F189" s="33"/>
      <c r="G189" s="33"/>
      <c r="H189" s="33"/>
      <c r="I189" s="33"/>
      <c r="J189" s="33"/>
      <c r="K189" s="39"/>
      <c r="L189" s="35"/>
      <c r="M189" s="33"/>
      <c r="N189" s="33">
        <f>1696.99*'Форма 1'!$H189</f>
        <v>4956907.79</v>
      </c>
      <c r="O189" s="33"/>
      <c r="P189" s="35"/>
      <c r="Q189" s="33"/>
      <c r="R189" s="35"/>
      <c r="S189" s="33"/>
      <c r="T189" s="35"/>
      <c r="U189" s="1" t="s">
        <v>27</v>
      </c>
    </row>
    <row r="190" spans="1:21" ht="15" customHeight="1">
      <c r="A190" s="25">
        <f t="shared" si="12"/>
        <v>70</v>
      </c>
      <c r="B190" s="59" t="s">
        <v>161</v>
      </c>
      <c r="C190" s="34">
        <f t="shared" si="13"/>
        <v>2070081.3139999998</v>
      </c>
      <c r="D190" s="33">
        <f>393.26*'Форма 1'!$H190</f>
        <v>2070081.3139999998</v>
      </c>
      <c r="E190" s="33"/>
      <c r="F190" s="33"/>
      <c r="G190" s="33"/>
      <c r="H190" s="33"/>
      <c r="I190" s="33"/>
      <c r="J190" s="33"/>
      <c r="K190" s="39"/>
      <c r="L190" s="35"/>
      <c r="M190" s="33"/>
      <c r="N190" s="33"/>
      <c r="O190" s="33"/>
      <c r="P190" s="35"/>
      <c r="Q190" s="33"/>
      <c r="R190" s="35"/>
      <c r="S190" s="33"/>
      <c r="T190" s="35"/>
      <c r="U190" s="1" t="s">
        <v>27</v>
      </c>
    </row>
    <row r="191" spans="1:21" ht="15" customHeight="1">
      <c r="A191" s="25">
        <f t="shared" si="12"/>
        <v>71</v>
      </c>
      <c r="B191" s="59" t="s">
        <v>162</v>
      </c>
      <c r="C191" s="34">
        <f t="shared" si="13"/>
        <v>4878676.551</v>
      </c>
      <c r="D191" s="33"/>
      <c r="E191" s="33"/>
      <c r="F191" s="33"/>
      <c r="G191" s="33"/>
      <c r="H191" s="33"/>
      <c r="I191" s="33"/>
      <c r="J191" s="33"/>
      <c r="K191" s="39"/>
      <c r="L191" s="35"/>
      <c r="M191" s="33"/>
      <c r="N191" s="33">
        <f>1696.99*'Форма 1'!$H191</f>
        <v>4878676.551</v>
      </c>
      <c r="O191" s="33"/>
      <c r="P191" s="35"/>
      <c r="Q191" s="33"/>
      <c r="R191" s="35"/>
      <c r="S191" s="33"/>
      <c r="T191" s="35"/>
      <c r="U191" s="1" t="s">
        <v>27</v>
      </c>
    </row>
    <row r="192" spans="1:21" ht="15" customHeight="1">
      <c r="A192" s="25">
        <f t="shared" si="12"/>
        <v>72</v>
      </c>
      <c r="B192" s="59" t="s">
        <v>156</v>
      </c>
      <c r="C192" s="34">
        <f t="shared" si="13"/>
        <v>4889367.5879999995</v>
      </c>
      <c r="D192" s="33"/>
      <c r="E192" s="33"/>
      <c r="F192" s="33"/>
      <c r="G192" s="33"/>
      <c r="H192" s="33"/>
      <c r="I192" s="33"/>
      <c r="J192" s="33"/>
      <c r="K192" s="39"/>
      <c r="L192" s="35"/>
      <c r="M192" s="33"/>
      <c r="N192" s="33">
        <f>1696.99*'Форма 1'!$H192</f>
        <v>4889367.5879999995</v>
      </c>
      <c r="O192" s="33"/>
      <c r="P192" s="35"/>
      <c r="Q192" s="33"/>
      <c r="R192" s="35"/>
      <c r="S192" s="33"/>
      <c r="T192" s="35"/>
      <c r="U192" s="1" t="s">
        <v>27</v>
      </c>
    </row>
    <row r="193" spans="1:21" ht="15" customHeight="1">
      <c r="A193" s="25">
        <f t="shared" si="12"/>
        <v>73</v>
      </c>
      <c r="B193" s="59" t="s">
        <v>163</v>
      </c>
      <c r="C193" s="34">
        <f t="shared" si="13"/>
        <v>4855767.1859999998</v>
      </c>
      <c r="D193" s="33"/>
      <c r="E193" s="33"/>
      <c r="F193" s="33"/>
      <c r="G193" s="33"/>
      <c r="H193" s="33"/>
      <c r="I193" s="33"/>
      <c r="J193" s="33"/>
      <c r="K193" s="39"/>
      <c r="L193" s="35"/>
      <c r="M193" s="33"/>
      <c r="N193" s="33">
        <f>1696.99*'Форма 1'!$H193</f>
        <v>4855767.1859999998</v>
      </c>
      <c r="O193" s="33"/>
      <c r="P193" s="35"/>
      <c r="Q193" s="33"/>
      <c r="R193" s="35"/>
      <c r="S193" s="33"/>
      <c r="T193" s="35"/>
      <c r="U193" s="1" t="s">
        <v>27</v>
      </c>
    </row>
    <row r="194" spans="1:21" ht="15" customHeight="1">
      <c r="A194" s="25">
        <f t="shared" si="12"/>
        <v>74</v>
      </c>
      <c r="B194" s="59" t="s">
        <v>157</v>
      </c>
      <c r="C194" s="34">
        <f t="shared" si="13"/>
        <v>4925174.0770000005</v>
      </c>
      <c r="D194" s="33"/>
      <c r="E194" s="33"/>
      <c r="F194" s="33"/>
      <c r="G194" s="33"/>
      <c r="H194" s="33"/>
      <c r="I194" s="33"/>
      <c r="J194" s="33"/>
      <c r="K194" s="39"/>
      <c r="L194" s="35"/>
      <c r="M194" s="33"/>
      <c r="N194" s="33">
        <f>1696.99*'Форма 1'!$H194</f>
        <v>4925174.0770000005</v>
      </c>
      <c r="O194" s="33"/>
      <c r="P194" s="35"/>
      <c r="Q194" s="33"/>
      <c r="R194" s="35"/>
      <c r="S194" s="33"/>
      <c r="T194" s="35"/>
      <c r="U194" s="1" t="s">
        <v>27</v>
      </c>
    </row>
    <row r="195" spans="1:21" ht="15" customHeight="1">
      <c r="A195" s="25">
        <f t="shared" si="12"/>
        <v>75</v>
      </c>
      <c r="B195" s="59" t="s">
        <v>158</v>
      </c>
      <c r="C195" s="34">
        <f t="shared" si="13"/>
        <v>5046848.26</v>
      </c>
      <c r="D195" s="33"/>
      <c r="E195" s="33"/>
      <c r="F195" s="33"/>
      <c r="G195" s="33"/>
      <c r="H195" s="33"/>
      <c r="I195" s="33"/>
      <c r="J195" s="33"/>
      <c r="K195" s="39"/>
      <c r="L195" s="35"/>
      <c r="M195" s="33"/>
      <c r="N195" s="33">
        <f>1696.99*'Форма 1'!$H195</f>
        <v>5046848.26</v>
      </c>
      <c r="O195" s="33"/>
      <c r="P195" s="35"/>
      <c r="Q195" s="33"/>
      <c r="R195" s="35"/>
      <c r="S195" s="33"/>
      <c r="T195" s="35"/>
      <c r="U195" s="1" t="s">
        <v>27</v>
      </c>
    </row>
    <row r="196" spans="1:21" ht="15" customHeight="1">
      <c r="A196" s="25">
        <f t="shared" si="12"/>
        <v>76</v>
      </c>
      <c r="B196" s="59" t="s">
        <v>164</v>
      </c>
      <c r="C196" s="34">
        <f t="shared" si="13"/>
        <v>6093496.7999999998</v>
      </c>
      <c r="D196" s="33">
        <f>393.26*'Форма 1'!$H196</f>
        <v>1146431.5519999999</v>
      </c>
      <c r="E196" s="33"/>
      <c r="F196" s="33"/>
      <c r="G196" s="33"/>
      <c r="H196" s="33"/>
      <c r="I196" s="33"/>
      <c r="J196" s="33"/>
      <c r="K196" s="39"/>
      <c r="L196" s="35"/>
      <c r="M196" s="33"/>
      <c r="N196" s="33">
        <f>1696.99*'Форма 1'!$H196</f>
        <v>4947065.2479999997</v>
      </c>
      <c r="O196" s="33"/>
      <c r="P196" s="35"/>
      <c r="Q196" s="33"/>
      <c r="R196" s="35"/>
      <c r="S196" s="33"/>
      <c r="T196" s="35"/>
      <c r="U196" s="1" t="s">
        <v>27</v>
      </c>
    </row>
    <row r="197" spans="1:21" ht="15" customHeight="1">
      <c r="A197" s="25">
        <f t="shared" si="12"/>
        <v>77</v>
      </c>
      <c r="B197" s="59" t="s">
        <v>159</v>
      </c>
      <c r="C197" s="34">
        <f t="shared" si="13"/>
        <v>10985125.367000001</v>
      </c>
      <c r="D197" s="33"/>
      <c r="E197" s="33"/>
      <c r="F197" s="33"/>
      <c r="G197" s="33"/>
      <c r="H197" s="33"/>
      <c r="I197" s="33"/>
      <c r="J197" s="33"/>
      <c r="K197" s="39"/>
      <c r="L197" s="35"/>
      <c r="M197" s="33"/>
      <c r="N197" s="33">
        <f>1696.99*'Форма 1'!$H197</f>
        <v>10985125.367000001</v>
      </c>
      <c r="O197" s="33"/>
      <c r="P197" s="35"/>
      <c r="Q197" s="33"/>
      <c r="R197" s="35"/>
      <c r="S197" s="33"/>
      <c r="T197" s="35"/>
      <c r="U197" s="1" t="s">
        <v>27</v>
      </c>
    </row>
    <row r="198" spans="1:21" ht="15" customHeight="1">
      <c r="A198" s="25">
        <f t="shared" si="12"/>
        <v>78</v>
      </c>
      <c r="B198" s="59" t="s">
        <v>165</v>
      </c>
      <c r="C198" s="34">
        <f t="shared" si="13"/>
        <v>3757441.9960000003</v>
      </c>
      <c r="D198" s="33">
        <f>393.26*'Форма 1'!$H198</f>
        <v>3757441.9960000003</v>
      </c>
      <c r="E198" s="33"/>
      <c r="F198" s="33"/>
      <c r="G198" s="33"/>
      <c r="H198" s="33"/>
      <c r="I198" s="33"/>
      <c r="J198" s="33"/>
      <c r="K198" s="39"/>
      <c r="L198" s="35"/>
      <c r="M198" s="33"/>
      <c r="N198" s="33"/>
      <c r="O198" s="33"/>
      <c r="P198" s="35"/>
      <c r="Q198" s="33"/>
      <c r="R198" s="35"/>
      <c r="S198" s="33"/>
      <c r="T198" s="35"/>
      <c r="U198" s="1" t="s">
        <v>27</v>
      </c>
    </row>
    <row r="199" spans="1:21" ht="15" customHeight="1">
      <c r="A199" s="25">
        <f t="shared" si="12"/>
        <v>79</v>
      </c>
      <c r="B199" s="59" t="s">
        <v>166</v>
      </c>
      <c r="C199" s="34">
        <f t="shared" si="13"/>
        <v>319287.79399999999</v>
      </c>
      <c r="D199" s="33">
        <f>393.26*'Форма 1'!$H199</f>
        <v>319287.79399999999</v>
      </c>
      <c r="E199" s="33"/>
      <c r="F199" s="33"/>
      <c r="G199" s="33"/>
      <c r="H199" s="33"/>
      <c r="I199" s="33"/>
      <c r="J199" s="33"/>
      <c r="K199" s="39"/>
      <c r="L199" s="35"/>
      <c r="M199" s="33"/>
      <c r="N199" s="33"/>
      <c r="O199" s="33"/>
      <c r="P199" s="35"/>
      <c r="Q199" s="33"/>
      <c r="R199" s="35"/>
      <c r="S199" s="33"/>
      <c r="T199" s="35"/>
      <c r="U199" s="1" t="s">
        <v>27</v>
      </c>
    </row>
    <row r="200" spans="1:21" ht="15" customHeight="1">
      <c r="A200" s="25">
        <f t="shared" si="12"/>
        <v>80</v>
      </c>
      <c r="B200" s="59" t="s">
        <v>168</v>
      </c>
      <c r="C200" s="34">
        <f t="shared" si="13"/>
        <v>38254899.127999999</v>
      </c>
      <c r="D200" s="33"/>
      <c r="E200" s="33"/>
      <c r="F200" s="33"/>
      <c r="G200" s="33"/>
      <c r="H200" s="33"/>
      <c r="I200" s="33"/>
      <c r="J200" s="33"/>
      <c r="K200" s="39"/>
      <c r="L200" s="35"/>
      <c r="M200" s="33"/>
      <c r="N200" s="33">
        <f>4950.04*'Форма 1'!H200</f>
        <v>38254899.127999999</v>
      </c>
      <c r="O200" s="33"/>
      <c r="P200" s="35"/>
      <c r="Q200" s="33"/>
      <c r="R200" s="35"/>
      <c r="S200" s="33"/>
      <c r="T200" s="35"/>
      <c r="U200" s="1" t="s">
        <v>27</v>
      </c>
    </row>
    <row r="201" spans="1:21" ht="15" customHeight="1">
      <c r="A201" s="25">
        <f t="shared" si="12"/>
        <v>81</v>
      </c>
      <c r="B201" s="59" t="s">
        <v>169</v>
      </c>
      <c r="C201" s="34">
        <f t="shared" si="13"/>
        <v>1881237.862</v>
      </c>
      <c r="D201" s="33">
        <f>393.26*'Форма 1'!$H201</f>
        <v>1881237.862</v>
      </c>
      <c r="E201" s="33"/>
      <c r="F201" s="33"/>
      <c r="G201" s="33"/>
      <c r="H201" s="33"/>
      <c r="I201" s="33"/>
      <c r="J201" s="33"/>
      <c r="K201" s="39"/>
      <c r="L201" s="35"/>
      <c r="M201" s="33"/>
      <c r="N201" s="33"/>
      <c r="O201" s="33"/>
      <c r="P201" s="35"/>
      <c r="Q201" s="33"/>
      <c r="R201" s="35"/>
      <c r="S201" s="33"/>
      <c r="T201" s="35"/>
      <c r="U201" s="1" t="s">
        <v>27</v>
      </c>
    </row>
    <row r="202" spans="1:21" ht="15" customHeight="1">
      <c r="A202" s="25">
        <f t="shared" si="12"/>
        <v>82</v>
      </c>
      <c r="B202" s="59" t="s">
        <v>167</v>
      </c>
      <c r="C202" s="34">
        <f t="shared" si="13"/>
        <v>14799134.588</v>
      </c>
      <c r="D202" s="33"/>
      <c r="E202" s="33"/>
      <c r="F202" s="33"/>
      <c r="G202" s="33"/>
      <c r="H202" s="33"/>
      <c r="I202" s="33"/>
      <c r="J202" s="33"/>
      <c r="K202" s="39"/>
      <c r="L202" s="35"/>
      <c r="M202" s="33"/>
      <c r="N202" s="33">
        <f>4950.04*'Форма 1'!$H202</f>
        <v>14799134.588</v>
      </c>
      <c r="O202" s="33"/>
      <c r="P202" s="35"/>
      <c r="Q202" s="33"/>
      <c r="R202" s="35"/>
      <c r="S202" s="33"/>
      <c r="T202" s="35"/>
      <c r="U202" s="1" t="s">
        <v>27</v>
      </c>
    </row>
    <row r="203" spans="1:21" ht="15" customHeight="1">
      <c r="A203" s="25">
        <f t="shared" si="12"/>
        <v>83</v>
      </c>
      <c r="B203" s="59" t="s">
        <v>170</v>
      </c>
      <c r="C203" s="34">
        <f t="shared" si="13"/>
        <v>9101920.3999999985</v>
      </c>
      <c r="D203" s="33"/>
      <c r="E203" s="33"/>
      <c r="F203" s="33"/>
      <c r="G203" s="33">
        <f>325.1*'Форма 1'!H203</f>
        <v>956996.87</v>
      </c>
      <c r="H203" s="33">
        <f>614.6*'Форма 1'!H203</f>
        <v>1809198.02</v>
      </c>
      <c r="I203" s="33">
        <f>455.31*'Форма 1'!H203</f>
        <v>1340296.047</v>
      </c>
      <c r="J203" s="33"/>
      <c r="K203" s="39"/>
      <c r="L203" s="35"/>
      <c r="M203" s="33"/>
      <c r="N203" s="33">
        <f>1696.99*'Форма 1'!$H203</f>
        <v>4995429.4629999995</v>
      </c>
      <c r="O203" s="33"/>
      <c r="P203" s="35"/>
      <c r="Q203" s="33"/>
      <c r="R203" s="35"/>
      <c r="S203" s="33"/>
      <c r="T203" s="35"/>
      <c r="U203" s="1" t="s">
        <v>27</v>
      </c>
    </row>
    <row r="204" spans="1:21" ht="15" customHeight="1">
      <c r="A204" s="25">
        <f t="shared" si="12"/>
        <v>84</v>
      </c>
      <c r="B204" s="59" t="s">
        <v>171</v>
      </c>
      <c r="C204" s="34">
        <f t="shared" si="13"/>
        <v>9083368.4000000004</v>
      </c>
      <c r="D204" s="33"/>
      <c r="E204" s="33"/>
      <c r="F204" s="33"/>
      <c r="G204" s="33">
        <f>325.1*'Форма 1'!H204</f>
        <v>955046.27</v>
      </c>
      <c r="H204" s="33">
        <f>614.6*'Форма 1'!H204</f>
        <v>1805510.42</v>
      </c>
      <c r="I204" s="33">
        <f>455.31*'Форма 1'!H204</f>
        <v>1337564.1869999999</v>
      </c>
      <c r="J204" s="33"/>
      <c r="K204" s="39"/>
      <c r="L204" s="35"/>
      <c r="M204" s="33"/>
      <c r="N204" s="33">
        <f>1696.99*'Форма 1'!$H204</f>
        <v>4985247.523</v>
      </c>
      <c r="O204" s="33"/>
      <c r="P204" s="35"/>
      <c r="Q204" s="33"/>
      <c r="R204" s="35"/>
      <c r="S204" s="33"/>
      <c r="T204" s="35"/>
      <c r="U204" s="1" t="s">
        <v>27</v>
      </c>
    </row>
    <row r="205" spans="1:21" ht="15" customHeight="1">
      <c r="A205" s="25">
        <f t="shared" si="12"/>
        <v>85</v>
      </c>
      <c r="B205" s="59" t="s">
        <v>173</v>
      </c>
      <c r="C205" s="34">
        <f t="shared" si="13"/>
        <v>335362.53600000002</v>
      </c>
      <c r="D205" s="33"/>
      <c r="E205" s="33"/>
      <c r="F205" s="33"/>
      <c r="G205" s="33"/>
      <c r="H205" s="33"/>
      <c r="I205" s="33">
        <f>644.68*'Форма 1'!$H205</f>
        <v>335362.53600000002</v>
      </c>
      <c r="J205" s="33"/>
      <c r="K205" s="38"/>
      <c r="L205" s="33"/>
      <c r="M205" s="33"/>
      <c r="N205" s="33"/>
      <c r="O205" s="33"/>
      <c r="P205" s="33"/>
      <c r="Q205" s="33"/>
      <c r="R205" s="35"/>
      <c r="S205" s="33"/>
      <c r="T205" s="35"/>
      <c r="U205" s="1" t="s">
        <v>26</v>
      </c>
    </row>
    <row r="206" spans="1:21" ht="15" customHeight="1">
      <c r="A206" s="25">
        <f t="shared" si="12"/>
        <v>86</v>
      </c>
      <c r="B206" s="59" t="s">
        <v>175</v>
      </c>
      <c r="C206" s="34">
        <f t="shared" si="13"/>
        <v>1543348.8699999999</v>
      </c>
      <c r="D206" s="33">
        <f>393.26*'Форма 1'!$H206</f>
        <v>1543348.8699999999</v>
      </c>
      <c r="E206" s="33"/>
      <c r="F206" s="33"/>
      <c r="G206" s="33"/>
      <c r="H206" s="33"/>
      <c r="I206" s="33"/>
      <c r="J206" s="33"/>
      <c r="K206" s="39"/>
      <c r="L206" s="35"/>
      <c r="M206" s="33"/>
      <c r="N206" s="33"/>
      <c r="O206" s="33"/>
      <c r="P206" s="35"/>
      <c r="Q206" s="33"/>
      <c r="R206" s="35"/>
      <c r="S206" s="33"/>
      <c r="T206" s="35"/>
      <c r="U206" s="1" t="s">
        <v>26</v>
      </c>
    </row>
    <row r="207" spans="1:21" ht="15" customHeight="1">
      <c r="A207" s="25">
        <f t="shared" si="12"/>
        <v>87</v>
      </c>
      <c r="B207" s="59" t="s">
        <v>176</v>
      </c>
      <c r="C207" s="34">
        <f t="shared" si="13"/>
        <v>1189808.1299999999</v>
      </c>
      <c r="D207" s="33">
        <f>393.26*'Форма 1'!$H207</f>
        <v>1189808.1299999999</v>
      </c>
      <c r="E207" s="33"/>
      <c r="F207" s="33"/>
      <c r="G207" s="33"/>
      <c r="H207" s="33"/>
      <c r="I207" s="33"/>
      <c r="J207" s="33"/>
      <c r="K207" s="39"/>
      <c r="L207" s="35"/>
      <c r="M207" s="33"/>
      <c r="N207" s="33"/>
      <c r="O207" s="33"/>
      <c r="P207" s="35"/>
      <c r="Q207" s="33"/>
      <c r="R207" s="35"/>
      <c r="S207" s="33"/>
      <c r="T207" s="35"/>
      <c r="U207" s="1" t="s">
        <v>26</v>
      </c>
    </row>
    <row r="208" spans="1:21" ht="15" customHeight="1">
      <c r="A208" s="25">
        <f t="shared" si="12"/>
        <v>88</v>
      </c>
      <c r="B208" s="59" t="s">
        <v>177</v>
      </c>
      <c r="C208" s="34">
        <f t="shared" si="13"/>
        <v>6979624.5970000001</v>
      </c>
      <c r="D208" s="33"/>
      <c r="E208" s="33"/>
      <c r="F208" s="33"/>
      <c r="G208" s="33"/>
      <c r="H208" s="33"/>
      <c r="I208" s="33"/>
      <c r="J208" s="33"/>
      <c r="K208" s="38"/>
      <c r="L208" s="33"/>
      <c r="M208" s="33">
        <f>7105.39*'Форма 1'!$H208</f>
        <v>6979624.5970000001</v>
      </c>
      <c r="N208" s="33"/>
      <c r="O208" s="33"/>
      <c r="P208" s="33"/>
      <c r="Q208" s="33"/>
      <c r="R208" s="35"/>
      <c r="S208" s="33"/>
      <c r="T208" s="35"/>
      <c r="U208" s="1" t="s">
        <v>26</v>
      </c>
    </row>
    <row r="209" spans="1:21" ht="15" customHeight="1">
      <c r="A209" s="25">
        <f t="shared" si="12"/>
        <v>89</v>
      </c>
      <c r="B209" s="59" t="s">
        <v>178</v>
      </c>
      <c r="C209" s="34">
        <f t="shared" si="13"/>
        <v>7100416.227</v>
      </c>
      <c r="D209" s="33"/>
      <c r="E209" s="33"/>
      <c r="F209" s="33"/>
      <c r="G209" s="33"/>
      <c r="H209" s="33"/>
      <c r="I209" s="33"/>
      <c r="J209" s="33"/>
      <c r="K209" s="38"/>
      <c r="L209" s="33"/>
      <c r="M209" s="33">
        <f>7105.39*'Форма 1'!$H209</f>
        <v>7100416.227</v>
      </c>
      <c r="N209" s="33"/>
      <c r="O209" s="33"/>
      <c r="P209" s="33"/>
      <c r="Q209" s="33"/>
      <c r="R209" s="35"/>
      <c r="S209" s="33"/>
      <c r="T209" s="35"/>
      <c r="U209" s="1" t="s">
        <v>26</v>
      </c>
    </row>
    <row r="210" spans="1:21" ht="15" customHeight="1">
      <c r="A210" s="25">
        <f t="shared" ref="A210:A228" si="14">A209+1</f>
        <v>90</v>
      </c>
      <c r="B210" s="9" t="s">
        <v>244</v>
      </c>
      <c r="C210" s="34">
        <f t="shared" si="13"/>
        <v>3047501.7710000002</v>
      </c>
      <c r="D210" s="33"/>
      <c r="E210" s="33"/>
      <c r="F210" s="33"/>
      <c r="G210" s="33"/>
      <c r="H210" s="33"/>
      <c r="I210" s="33"/>
      <c r="J210" s="33"/>
      <c r="K210" s="38"/>
      <c r="L210" s="33"/>
      <c r="M210" s="33">
        <f>7105.39*'Форма 1'!$H210</f>
        <v>3047501.7710000002</v>
      </c>
      <c r="N210" s="33"/>
      <c r="O210" s="33"/>
      <c r="P210" s="33"/>
      <c r="Q210" s="33"/>
      <c r="R210" s="35"/>
      <c r="S210" s="33"/>
      <c r="T210" s="35"/>
      <c r="U210" s="1" t="s">
        <v>26</v>
      </c>
    </row>
    <row r="211" spans="1:21" ht="15" customHeight="1">
      <c r="A211" s="25">
        <f t="shared" si="14"/>
        <v>91</v>
      </c>
      <c r="B211" s="59" t="s">
        <v>179</v>
      </c>
      <c r="C211" s="34">
        <f t="shared" si="13"/>
        <v>1734570.852</v>
      </c>
      <c r="D211" s="33"/>
      <c r="E211" s="33"/>
      <c r="F211" s="33"/>
      <c r="G211" s="33"/>
      <c r="H211" s="33"/>
      <c r="I211" s="33"/>
      <c r="J211" s="33"/>
      <c r="K211" s="38"/>
      <c r="L211" s="33"/>
      <c r="M211" s="33"/>
      <c r="N211" s="33"/>
      <c r="O211" s="33">
        <f>1298.04*'Форма 1'!$H211</f>
        <v>1734570.852</v>
      </c>
      <c r="P211" s="33"/>
      <c r="Q211" s="33"/>
      <c r="R211" s="35"/>
      <c r="S211" s="33"/>
      <c r="T211" s="35"/>
      <c r="U211" s="1" t="s">
        <v>26</v>
      </c>
    </row>
    <row r="212" spans="1:21" ht="15" customHeight="1">
      <c r="A212" s="25">
        <f t="shared" si="14"/>
        <v>92</v>
      </c>
      <c r="B212" s="59" t="s">
        <v>180</v>
      </c>
      <c r="C212" s="34">
        <f t="shared" si="13"/>
        <v>21752889.786000002</v>
      </c>
      <c r="D212" s="33"/>
      <c r="E212" s="33"/>
      <c r="F212" s="33"/>
      <c r="G212" s="33"/>
      <c r="H212" s="33"/>
      <c r="I212" s="33"/>
      <c r="J212" s="33"/>
      <c r="K212" s="39"/>
      <c r="L212" s="35"/>
      <c r="M212" s="33">
        <f>3445.02*'Форма 1'!$H212</f>
        <v>21752889.786000002</v>
      </c>
      <c r="N212" s="33"/>
      <c r="O212" s="33"/>
      <c r="P212" s="35"/>
      <c r="Q212" s="33"/>
      <c r="R212" s="35"/>
      <c r="S212" s="33"/>
      <c r="T212" s="35"/>
      <c r="U212" s="1" t="s">
        <v>26</v>
      </c>
    </row>
    <row r="213" spans="1:21" ht="15" customHeight="1">
      <c r="A213" s="25">
        <f t="shared" si="14"/>
        <v>93</v>
      </c>
      <c r="B213" s="59" t="s">
        <v>181</v>
      </c>
      <c r="C213" s="34">
        <f t="shared" si="13"/>
        <v>939076.875</v>
      </c>
      <c r="D213" s="33"/>
      <c r="E213" s="33"/>
      <c r="F213" s="33"/>
      <c r="G213" s="33"/>
      <c r="H213" s="33"/>
      <c r="I213" s="33">
        <f>455.31*'Форма 1'!$H213</f>
        <v>939076.875</v>
      </c>
      <c r="J213" s="33"/>
      <c r="K213" s="39"/>
      <c r="L213" s="35"/>
      <c r="M213" s="33"/>
      <c r="N213" s="33"/>
      <c r="O213" s="33"/>
      <c r="P213" s="35"/>
      <c r="Q213" s="33"/>
      <c r="R213" s="35"/>
      <c r="S213" s="33"/>
      <c r="T213" s="35"/>
      <c r="U213" s="1" t="s">
        <v>27</v>
      </c>
    </row>
    <row r="214" spans="1:21" ht="15" customHeight="1">
      <c r="A214" s="25">
        <f t="shared" si="14"/>
        <v>94</v>
      </c>
      <c r="B214" s="59" t="s">
        <v>182</v>
      </c>
      <c r="C214" s="34">
        <f t="shared" si="13"/>
        <v>3687697.41</v>
      </c>
      <c r="D214" s="33"/>
      <c r="E214" s="33"/>
      <c r="F214" s="33"/>
      <c r="G214" s="33"/>
      <c r="H214" s="33"/>
      <c r="I214" s="33"/>
      <c r="J214" s="33"/>
      <c r="K214" s="38"/>
      <c r="L214" s="33"/>
      <c r="M214" s="33">
        <f>7105.39*'Форма 1'!$H214</f>
        <v>3687697.41</v>
      </c>
      <c r="N214" s="33"/>
      <c r="O214" s="33"/>
      <c r="P214" s="33"/>
      <c r="Q214" s="33"/>
      <c r="R214" s="35"/>
      <c r="S214" s="33"/>
      <c r="T214" s="35"/>
      <c r="U214" s="1" t="s">
        <v>26</v>
      </c>
    </row>
    <row r="215" spans="1:21" ht="15" customHeight="1">
      <c r="A215" s="25">
        <f t="shared" si="14"/>
        <v>95</v>
      </c>
      <c r="B215" s="9" t="s">
        <v>233</v>
      </c>
      <c r="C215" s="34">
        <f t="shared" si="13"/>
        <v>4055046.0730000003</v>
      </c>
      <c r="D215" s="33"/>
      <c r="E215" s="33"/>
      <c r="F215" s="33"/>
      <c r="G215" s="33"/>
      <c r="H215" s="33"/>
      <c r="I215" s="33"/>
      <c r="J215" s="33"/>
      <c r="K215" s="38"/>
      <c r="L215" s="33"/>
      <c r="M215" s="33">
        <f>7105.39*'Форма 1'!$H215</f>
        <v>4055046.0730000003</v>
      </c>
      <c r="N215" s="33"/>
      <c r="O215" s="33"/>
      <c r="P215" s="33"/>
      <c r="Q215" s="33"/>
      <c r="R215" s="35"/>
      <c r="S215" s="33"/>
      <c r="T215" s="35"/>
      <c r="U215" s="1" t="s">
        <v>26</v>
      </c>
    </row>
    <row r="216" spans="1:21" ht="15" customHeight="1">
      <c r="A216" s="25">
        <f t="shared" si="14"/>
        <v>96</v>
      </c>
      <c r="B216" s="9" t="s">
        <v>234</v>
      </c>
      <c r="C216" s="34">
        <f t="shared" si="13"/>
        <v>5087459.24</v>
      </c>
      <c r="D216" s="33"/>
      <c r="E216" s="33"/>
      <c r="F216" s="33"/>
      <c r="G216" s="33"/>
      <c r="H216" s="33"/>
      <c r="I216" s="33"/>
      <c r="J216" s="33"/>
      <c r="K216" s="38"/>
      <c r="L216" s="33"/>
      <c r="M216" s="33">
        <f>7105.39*'Форма 1'!$H216</f>
        <v>5087459.24</v>
      </c>
      <c r="N216" s="33"/>
      <c r="O216" s="33"/>
      <c r="P216" s="33"/>
      <c r="Q216" s="33"/>
      <c r="R216" s="35"/>
      <c r="S216" s="33"/>
      <c r="T216" s="35"/>
      <c r="U216" s="1" t="s">
        <v>26</v>
      </c>
    </row>
    <row r="217" spans="1:21" ht="15" customHeight="1">
      <c r="A217" s="25">
        <f t="shared" si="14"/>
        <v>97</v>
      </c>
      <c r="B217" s="59" t="s">
        <v>183</v>
      </c>
      <c r="C217" s="34">
        <f t="shared" si="13"/>
        <v>9918459</v>
      </c>
      <c r="D217" s="33">
        <f>556.61*'Форма 1'!$H217</f>
        <v>720531.64500000002</v>
      </c>
      <c r="E217" s="33"/>
      <c r="F217" s="33"/>
      <c r="G217" s="33"/>
      <c r="H217" s="33"/>
      <c r="I217" s="33"/>
      <c r="J217" s="33"/>
      <c r="K217" s="38"/>
      <c r="L217" s="33"/>
      <c r="M217" s="33">
        <f>7105.39*'Форма 1'!$H217</f>
        <v>9197927.3550000004</v>
      </c>
      <c r="N217" s="33"/>
      <c r="O217" s="33"/>
      <c r="P217" s="33"/>
      <c r="Q217" s="33"/>
      <c r="R217" s="35"/>
      <c r="S217" s="33"/>
      <c r="T217" s="35"/>
      <c r="U217" s="1" t="s">
        <v>26</v>
      </c>
    </row>
    <row r="218" spans="1:21" ht="15" customHeight="1">
      <c r="A218" s="25">
        <f t="shared" si="14"/>
        <v>98</v>
      </c>
      <c r="B218" s="59" t="s">
        <v>184</v>
      </c>
      <c r="C218" s="34">
        <f t="shared" si="13"/>
        <v>671160.33799999999</v>
      </c>
      <c r="D218" s="33">
        <f>556.61*'Форма 1'!$H218</f>
        <v>671160.33799999999</v>
      </c>
      <c r="E218" s="33"/>
      <c r="F218" s="33"/>
      <c r="G218" s="33"/>
      <c r="H218" s="33"/>
      <c r="I218" s="33"/>
      <c r="J218" s="33"/>
      <c r="K218" s="38"/>
      <c r="L218" s="33"/>
      <c r="M218" s="33"/>
      <c r="N218" s="33"/>
      <c r="O218" s="33"/>
      <c r="P218" s="33"/>
      <c r="Q218" s="33"/>
      <c r="R218" s="35"/>
      <c r="S218" s="33"/>
      <c r="T218" s="35"/>
      <c r="U218" s="1" t="s">
        <v>26</v>
      </c>
    </row>
    <row r="219" spans="1:21" ht="15" customHeight="1">
      <c r="A219" s="25">
        <f t="shared" si="14"/>
        <v>99</v>
      </c>
      <c r="B219" s="63" t="s">
        <v>261</v>
      </c>
      <c r="C219" s="34">
        <f t="shared" si="13"/>
        <v>1954262.804</v>
      </c>
      <c r="D219" s="33"/>
      <c r="E219" s="33"/>
      <c r="F219" s="33"/>
      <c r="G219" s="33"/>
      <c r="H219" s="33"/>
      <c r="I219" s="33"/>
      <c r="J219" s="33"/>
      <c r="K219" s="38"/>
      <c r="L219" s="33"/>
      <c r="M219" s="33"/>
      <c r="N219" s="33">
        <f>2743.21*'Форма 1'!$H219</f>
        <v>1954262.804</v>
      </c>
      <c r="O219" s="33"/>
      <c r="P219" s="33"/>
      <c r="Q219" s="33"/>
      <c r="R219" s="35"/>
      <c r="S219" s="33"/>
      <c r="T219" s="35"/>
      <c r="U219" s="1" t="s">
        <v>26</v>
      </c>
    </row>
    <row r="220" spans="1:21" ht="15" customHeight="1">
      <c r="A220" s="25">
        <f t="shared" si="14"/>
        <v>100</v>
      </c>
      <c r="B220" s="59" t="s">
        <v>188</v>
      </c>
      <c r="C220" s="34">
        <f t="shared" si="13"/>
        <v>1921155.2040000001</v>
      </c>
      <c r="D220" s="33">
        <f>556.61*'Форма 1'!$H220</f>
        <v>324058.342</v>
      </c>
      <c r="E220" s="33"/>
      <c r="F220" s="33"/>
      <c r="G220" s="33"/>
      <c r="H220" s="33"/>
      <c r="I220" s="33"/>
      <c r="J220" s="33"/>
      <c r="K220" s="38"/>
      <c r="L220" s="33"/>
      <c r="M220" s="33"/>
      <c r="N220" s="33">
        <f>2743.21*'Форма 1'!$H220</f>
        <v>1597096.8620000002</v>
      </c>
      <c r="O220" s="33"/>
      <c r="P220" s="33"/>
      <c r="Q220" s="33"/>
      <c r="R220" s="35"/>
      <c r="S220" s="33"/>
      <c r="T220" s="35"/>
      <c r="U220" s="1" t="s">
        <v>26</v>
      </c>
    </row>
    <row r="221" spans="1:21" ht="15" customHeight="1">
      <c r="A221" s="25">
        <f t="shared" si="14"/>
        <v>101</v>
      </c>
      <c r="B221" s="59" t="s">
        <v>185</v>
      </c>
      <c r="C221" s="34">
        <f t="shared" si="13"/>
        <v>682125.55500000005</v>
      </c>
      <c r="D221" s="33">
        <f>556.61*'Форма 1'!$H221</f>
        <v>682125.55500000005</v>
      </c>
      <c r="E221" s="33"/>
      <c r="F221" s="33"/>
      <c r="G221" s="33"/>
      <c r="H221" s="33"/>
      <c r="I221" s="33"/>
      <c r="J221" s="33"/>
      <c r="K221" s="38"/>
      <c r="L221" s="33"/>
      <c r="M221" s="33"/>
      <c r="N221" s="33"/>
      <c r="O221" s="33"/>
      <c r="P221" s="33"/>
      <c r="Q221" s="33"/>
      <c r="R221" s="35"/>
      <c r="S221" s="33"/>
      <c r="T221" s="35"/>
      <c r="U221" s="1" t="s">
        <v>26</v>
      </c>
    </row>
    <row r="222" spans="1:21" ht="15" customHeight="1">
      <c r="A222" s="25">
        <f t="shared" si="14"/>
        <v>102</v>
      </c>
      <c r="B222" s="59" t="s">
        <v>186</v>
      </c>
      <c r="C222" s="34">
        <f t="shared" si="13"/>
        <v>1478315.8689999999</v>
      </c>
      <c r="D222" s="33"/>
      <c r="E222" s="33"/>
      <c r="F222" s="33"/>
      <c r="G222" s="33"/>
      <c r="H222" s="33"/>
      <c r="I222" s="33"/>
      <c r="J222" s="33"/>
      <c r="K222" s="38"/>
      <c r="L222" s="33"/>
      <c r="M222" s="33"/>
      <c r="N222" s="33">
        <f>2743.21*'Форма 1'!$H222</f>
        <v>1478315.8689999999</v>
      </c>
      <c r="O222" s="33"/>
      <c r="P222" s="33"/>
      <c r="Q222" s="33"/>
      <c r="R222" s="35"/>
      <c r="S222" s="33"/>
      <c r="T222" s="35"/>
      <c r="U222" s="1" t="s">
        <v>26</v>
      </c>
    </row>
    <row r="223" spans="1:21" ht="15" customHeight="1">
      <c r="A223" s="25">
        <f t="shared" si="14"/>
        <v>103</v>
      </c>
      <c r="B223" s="59" t="s">
        <v>187</v>
      </c>
      <c r="C223" s="34">
        <f t="shared" si="13"/>
        <v>2871866.5490000001</v>
      </c>
      <c r="D223" s="33"/>
      <c r="E223" s="33"/>
      <c r="F223" s="33"/>
      <c r="G223" s="33"/>
      <c r="H223" s="33"/>
      <c r="I223" s="33"/>
      <c r="J223" s="33"/>
      <c r="K223" s="38"/>
      <c r="L223" s="33"/>
      <c r="M223" s="33"/>
      <c r="N223" s="33">
        <f>2743.21*'Форма 1'!$H223</f>
        <v>2871866.5490000001</v>
      </c>
      <c r="O223" s="33"/>
      <c r="P223" s="33"/>
      <c r="Q223" s="33"/>
      <c r="R223" s="35"/>
      <c r="S223" s="33"/>
      <c r="T223" s="35"/>
      <c r="U223" s="1" t="s">
        <v>26</v>
      </c>
    </row>
    <row r="224" spans="1:21" ht="15" customHeight="1">
      <c r="A224" s="25">
        <f t="shared" si="14"/>
        <v>104</v>
      </c>
      <c r="B224" s="59" t="s">
        <v>189</v>
      </c>
      <c r="C224" s="34">
        <f t="shared" si="13"/>
        <v>4489895.9409999996</v>
      </c>
      <c r="D224" s="33"/>
      <c r="E224" s="33"/>
      <c r="F224" s="33"/>
      <c r="G224" s="33"/>
      <c r="H224" s="33"/>
      <c r="I224" s="33"/>
      <c r="J224" s="33"/>
      <c r="K224" s="38"/>
      <c r="L224" s="33"/>
      <c r="M224" s="33">
        <f>7105.39*'Форма 1'!$H224</f>
        <v>4489895.9409999996</v>
      </c>
      <c r="N224" s="33"/>
      <c r="O224" s="33"/>
      <c r="P224" s="33"/>
      <c r="Q224" s="33"/>
      <c r="R224" s="35"/>
      <c r="S224" s="33"/>
      <c r="T224" s="35"/>
      <c r="U224" s="1" t="s">
        <v>26</v>
      </c>
    </row>
    <row r="225" spans="1:21" ht="15" customHeight="1">
      <c r="A225" s="25">
        <f t="shared" si="14"/>
        <v>105</v>
      </c>
      <c r="B225" s="59" t="s">
        <v>190</v>
      </c>
      <c r="C225" s="34">
        <f t="shared" si="13"/>
        <v>236471.27899999998</v>
      </c>
      <c r="D225" s="33"/>
      <c r="E225" s="33"/>
      <c r="F225" s="33"/>
      <c r="G225" s="33">
        <f>377.81*'Форма 1'!$H225</f>
        <v>236471.27899999998</v>
      </c>
      <c r="H225" s="33"/>
      <c r="I225" s="33"/>
      <c r="J225" s="33"/>
      <c r="K225" s="38"/>
      <c r="L225" s="33"/>
      <c r="M225" s="33"/>
      <c r="N225" s="33"/>
      <c r="O225" s="33"/>
      <c r="P225" s="33"/>
      <c r="Q225" s="33"/>
      <c r="R225" s="35"/>
      <c r="S225" s="33"/>
      <c r="T225" s="35"/>
      <c r="U225" s="1" t="s">
        <v>26</v>
      </c>
    </row>
    <row r="226" spans="1:21" ht="15" customHeight="1">
      <c r="A226" s="25">
        <f t="shared" si="14"/>
        <v>106</v>
      </c>
      <c r="B226" s="59" t="s">
        <v>191</v>
      </c>
      <c r="C226" s="34">
        <f t="shared" si="13"/>
        <v>14672630.350000001</v>
      </c>
      <c r="D226" s="33"/>
      <c r="E226" s="33"/>
      <c r="F226" s="33"/>
      <c r="G226" s="33"/>
      <c r="H226" s="33"/>
      <c r="I226" s="33"/>
      <c r="J226" s="33"/>
      <c r="K226" s="38"/>
      <c r="L226" s="33"/>
      <c r="M226" s="33">
        <f>7105.39*'Форма 1'!$H226</f>
        <v>14672630.350000001</v>
      </c>
      <c r="N226" s="33"/>
      <c r="O226" s="33"/>
      <c r="P226" s="33"/>
      <c r="Q226" s="33"/>
      <c r="R226" s="35"/>
      <c r="S226" s="33"/>
      <c r="T226" s="35"/>
      <c r="U226" s="1" t="s">
        <v>26</v>
      </c>
    </row>
    <row r="227" spans="1:21" ht="15" customHeight="1">
      <c r="A227" s="25">
        <f t="shared" si="14"/>
        <v>107</v>
      </c>
      <c r="B227" s="59" t="s">
        <v>192</v>
      </c>
      <c r="C227" s="34">
        <f t="shared" si="13"/>
        <v>7581451.1299999999</v>
      </c>
      <c r="D227" s="33"/>
      <c r="E227" s="33"/>
      <c r="F227" s="33"/>
      <c r="G227" s="33"/>
      <c r="H227" s="33"/>
      <c r="I227" s="33"/>
      <c r="J227" s="33"/>
      <c r="K227" s="38"/>
      <c r="L227" s="33"/>
      <c r="M227" s="33">
        <f>7105.39*'Форма 1'!$H227</f>
        <v>7581451.1299999999</v>
      </c>
      <c r="N227" s="33"/>
      <c r="O227" s="33"/>
      <c r="P227" s="33"/>
      <c r="Q227" s="33"/>
      <c r="R227" s="35"/>
      <c r="S227" s="33"/>
      <c r="T227" s="35"/>
      <c r="U227" s="1" t="s">
        <v>26</v>
      </c>
    </row>
    <row r="228" spans="1:21" ht="15" customHeight="1">
      <c r="A228" s="25">
        <f t="shared" si="14"/>
        <v>108</v>
      </c>
      <c r="B228" s="59" t="s">
        <v>193</v>
      </c>
      <c r="C228" s="34">
        <f t="shared" si="13"/>
        <v>10096759.190000001</v>
      </c>
      <c r="D228" s="33"/>
      <c r="E228" s="33"/>
      <c r="F228" s="33"/>
      <c r="G228" s="33"/>
      <c r="H228" s="33"/>
      <c r="I228" s="33"/>
      <c r="J228" s="33"/>
      <c r="K228" s="38"/>
      <c r="L228" s="33"/>
      <c r="M228" s="33">
        <f>7105.39*'Форма 1'!$H228</f>
        <v>10096759.190000001</v>
      </c>
      <c r="N228" s="33"/>
      <c r="O228" s="33"/>
      <c r="P228" s="33"/>
      <c r="Q228" s="33"/>
      <c r="R228" s="35"/>
      <c r="S228" s="33"/>
      <c r="T228" s="35"/>
      <c r="U228" s="1" t="s">
        <v>26</v>
      </c>
    </row>
  </sheetData>
  <autoFilter ref="A8:U228"/>
  <mergeCells count="22">
    <mergeCell ref="T3:T6"/>
    <mergeCell ref="K3:L6"/>
    <mergeCell ref="I4:I6"/>
    <mergeCell ref="D3:I3"/>
    <mergeCell ref="H4:H6"/>
    <mergeCell ref="N3:N6"/>
    <mergeCell ref="C2:C6"/>
    <mergeCell ref="B2:B7"/>
    <mergeCell ref="A2:A7"/>
    <mergeCell ref="P2:T2"/>
    <mergeCell ref="J3:J6"/>
    <mergeCell ref="M3:M6"/>
    <mergeCell ref="O3:O6"/>
    <mergeCell ref="P3:P6"/>
    <mergeCell ref="Q3:Q6"/>
    <mergeCell ref="R3:R6"/>
    <mergeCell ref="D2:O2"/>
    <mergeCell ref="D4:D6"/>
    <mergeCell ref="E4:E6"/>
    <mergeCell ref="F4:F6"/>
    <mergeCell ref="G4:G6"/>
    <mergeCell ref="S3:S6"/>
  </mergeCells>
  <phoneticPr fontId="14" type="noConversion"/>
  <pageMargins left="0.11811023622047245" right="0.11811023622047245" top="0.15748031496062992" bottom="0.15748031496062992" header="0.31496062992125984" footer="0.31496062992125984"/>
  <pageSetup paperSize="9" scale="49" fitToHeight="4" orientation="landscape" r:id="rId1"/>
  <ignoredErrors>
    <ignoredError sqref="B75 B143 B55 B81:B82 B158:B166 B128:B132 B110:B118 B189:B201 B181:B183 B43:B46 B134 B48:B53 B84:B100 B57 B59:B60 B151:B152 B211:B214 B105:B106 B185:B187 B204:B209 B156 B175:B176 B217:B218 B154 B172:B173 B178:B179 B220:B228 B102:B103" calculatedColumn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76" zoomScale="60" zoomScaleNormal="60" workbookViewId="0">
      <selection activeCell="AK55" sqref="AK55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Форма 1</vt:lpstr>
      <vt:lpstr>Форма 2</vt:lpstr>
      <vt:lpstr>Приказ</vt:lpstr>
      <vt:lpstr>'Форма 1'!Заголовки_для_печати</vt:lpstr>
      <vt:lpstr>'Форма 2'!Заголовки_для_печати</vt:lpstr>
      <vt:lpstr>'Форма 1'!Область_печати</vt:lpstr>
      <vt:lpstr>'Форма 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</dc:creator>
  <cp:lastModifiedBy>ExeGate_4</cp:lastModifiedBy>
  <cp:lastPrinted>2021-11-18T11:19:15Z</cp:lastPrinted>
  <dcterms:created xsi:type="dcterms:W3CDTF">2006-09-16T00:00:00Z</dcterms:created>
  <dcterms:modified xsi:type="dcterms:W3CDTF">2021-11-29T08:23:06Z</dcterms:modified>
</cp:coreProperties>
</file>