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tabRatio="864" firstSheet="9" activeTab="9"/>
  </bookViews>
  <sheets>
    <sheet name="1.1-экон.разв." sheetId="17" r:id="rId1"/>
    <sheet name="1.2-бизнес" sheetId="18" r:id="rId2"/>
    <sheet name="2.1-дох.бюд." sheetId="16" r:id="rId3"/>
    <sheet name="2.2-рас.бюд." sheetId="15" r:id="rId4"/>
    <sheet name="3.1-ГОиЧС" sheetId="1" r:id="rId5"/>
    <sheet name="3.2-соц.полит." sheetId="2" r:id="rId6"/>
    <sheet name="3.3-культура" sheetId="3" r:id="rId7"/>
    <sheet name="3.4-молодёжь" sheetId="4" r:id="rId8"/>
    <sheet name="3.5-физ-ра" sheetId="5" r:id="rId9"/>
    <sheet name="3.6-общ.иниц." sheetId="6" r:id="rId10"/>
    <sheet name="4.1-инж.инф.+благоустр." sheetId="10" r:id="rId11"/>
    <sheet name="4.1.1-благоустр." sheetId="20" r:id="rId12"/>
    <sheet name="4.1.2-дет.площ." sheetId="23" r:id="rId13"/>
    <sheet name="4.2-кап.стр" sheetId="9" r:id="rId14"/>
    <sheet name="4.2.1-кап.стр. " sheetId="21" r:id="rId15"/>
    <sheet name="4.2.2-сети+ливнёв." sheetId="24" r:id="rId16"/>
    <sheet name="4.2.3 кап.ремонт МКД" sheetId="26" r:id="rId17"/>
    <sheet name="4.3-переселение" sheetId="8" r:id="rId18"/>
    <sheet name="4.3.1-пересел." sheetId="22" r:id="rId19"/>
    <sheet name="4.4-земл.+имущ-во" sheetId="7" r:id="rId20"/>
    <sheet name="4.5-архитект." sheetId="11" r:id="rId21"/>
    <sheet name="5-всего" sheetId="12" r:id="rId22"/>
  </sheets>
  <definedNames>
    <definedName name="_xlnm.Print_Titles" localSheetId="2">'2.1-дох.бюд.'!$4:$4</definedName>
    <definedName name="_xlnm.Print_Titles" localSheetId="4">'3.1-ГОиЧС'!$7:$7</definedName>
    <definedName name="_xlnm.Print_Titles" localSheetId="5">'3.2-соц.полит.'!$7:$7</definedName>
    <definedName name="_xlnm.Print_Titles" localSheetId="6">'3.3-культура'!$7:$7</definedName>
    <definedName name="_xlnm.Print_Titles" localSheetId="7">'3.4-молодёжь'!$7:$7</definedName>
    <definedName name="_xlnm.Print_Titles" localSheetId="8">'3.5-физ-ра'!$7:$7</definedName>
    <definedName name="_xlnm.Print_Titles" localSheetId="9">'3.6-общ.иниц.'!$7:$7</definedName>
    <definedName name="_xlnm.Print_Titles" localSheetId="10">'4.1-инж.инф.+благоустр.'!$7:$7</definedName>
    <definedName name="_xlnm.Print_Titles" localSheetId="13">'4.2-кап.стр'!$7:$7</definedName>
    <definedName name="_xlnm.Print_Titles" localSheetId="17">'4.3-переселение'!$6:$6</definedName>
    <definedName name="_xlnm.Print_Titles" localSheetId="19">'4.4-земл.+имущ-во'!$7:$7</definedName>
    <definedName name="_xlnm.Print_Titles" localSheetId="20">'4.5-архитект.'!$7:$7</definedName>
    <definedName name="_xlnm.Print_Titles" localSheetId="21">'5-всего'!$6:$6</definedName>
    <definedName name="_xlnm.Print_Area" localSheetId="4">'3.1-ГОиЧС'!$A$1:$K$26</definedName>
    <definedName name="_xlnm.Print_Area" localSheetId="6">'3.3-культура'!$A$1:$K$98</definedName>
    <definedName name="_xlnm.Print_Area" localSheetId="7">'3.4-молодёжь'!$A$1:$K$20</definedName>
    <definedName name="_xlnm.Print_Area" localSheetId="11">'4.1.1-благоустр.'!$A$1:$D$85</definedName>
    <definedName name="_xlnm.Print_Area" localSheetId="10">'4.1-инж.инф.+благоустр.'!$A$1:$K$63</definedName>
    <definedName name="_xlnm.Print_Area" localSheetId="13">'4.2-кап.стр'!$A$1:$K$39</definedName>
    <definedName name="_xlnm.Print_Area" localSheetId="17">'4.3-переселение'!$A$1:$H$11</definedName>
    <definedName name="_xlnm.Print_Area" localSheetId="19">'4.4-земл.+имущ-во'!$A$1:$K$13</definedName>
    <definedName name="_xlnm.Print_Area" localSheetId="21">'5-всего'!$A$1:$J$35</definedName>
  </definedNames>
  <calcPr calcId="124519"/>
</workbook>
</file>

<file path=xl/calcChain.xml><?xml version="1.0" encoding="utf-8"?>
<calcChain xmlns="http://schemas.openxmlformats.org/spreadsheetml/2006/main">
  <c r="K8" i="12"/>
  <c r="E8" i="10"/>
  <c r="D28" i="1"/>
  <c r="D26"/>
  <c r="I26"/>
  <c r="H26"/>
  <c r="G26"/>
  <c r="F26"/>
  <c r="E26"/>
  <c r="A26"/>
  <c r="A23"/>
  <c r="D14"/>
  <c r="A14"/>
  <c r="A15"/>
  <c r="A16" s="1"/>
  <c r="A17" s="1"/>
  <c r="A18" s="1"/>
  <c r="A19" s="1"/>
  <c r="A20" s="1"/>
  <c r="A21" s="1"/>
  <c r="A24" s="1"/>
  <c r="D11" i="7"/>
  <c r="A73" i="20"/>
  <c r="A74" s="1"/>
  <c r="A75" s="1"/>
  <c r="A76" s="1"/>
  <c r="A77" s="1"/>
  <c r="A78" s="1"/>
  <c r="A79" s="1"/>
  <c r="A80" s="1"/>
  <c r="A81" s="1"/>
  <c r="A82" s="1"/>
  <c r="A83" s="1"/>
  <c r="E23" i="10"/>
  <c r="E36"/>
  <c r="A10" i="1"/>
  <c r="A11" s="1"/>
  <c r="A12" s="1"/>
  <c r="A9"/>
  <c r="D21"/>
  <c r="F58" i="10"/>
  <c r="G58"/>
  <c r="H58"/>
  <c r="I58"/>
  <c r="E58"/>
  <c r="G8"/>
  <c r="H8"/>
  <c r="I8"/>
  <c r="F8"/>
  <c r="I32" i="5"/>
  <c r="H32"/>
  <c r="G32"/>
  <c r="F32"/>
  <c r="E32"/>
  <c r="D32"/>
  <c r="D31"/>
  <c r="D14" i="9"/>
  <c r="E37"/>
  <c r="A7" i="24"/>
  <c r="A8" s="1"/>
  <c r="A9" s="1"/>
  <c r="A10" s="1"/>
  <c r="A11" s="1"/>
  <c r="A12" s="1"/>
  <c r="A13" s="1"/>
  <c r="A14" s="1"/>
  <c r="A15" s="1"/>
  <c r="A16" s="1"/>
  <c r="A10" i="21"/>
  <c r="A11" s="1"/>
  <c r="A12" s="1"/>
  <c r="A13" s="1"/>
  <c r="A14" s="1"/>
  <c r="A15" s="1"/>
  <c r="A16" s="1"/>
  <c r="A17" s="1"/>
  <c r="A18" s="1"/>
  <c r="A19" s="1"/>
  <c r="A20" s="1"/>
  <c r="A21" s="1"/>
  <c r="A9" i="23"/>
  <c r="A10" s="1"/>
  <c r="A11" s="1"/>
  <c r="A12" s="1"/>
  <c r="A13" s="1"/>
  <c r="A14" s="1"/>
  <c r="A15" s="1"/>
  <c r="A16" s="1"/>
  <c r="A17" s="1"/>
  <c r="A18" s="1"/>
  <c r="A19" s="1"/>
  <c r="A20" s="1"/>
  <c r="A21" s="1"/>
  <c r="A22" s="1"/>
  <c r="D33" i="9"/>
  <c r="D39" s="1"/>
  <c r="I23" i="12"/>
  <c r="I113" i="6"/>
  <c r="H113"/>
  <c r="G113"/>
  <c r="F113"/>
  <c r="E113"/>
  <c r="I112"/>
  <c r="H112"/>
  <c r="G112"/>
  <c r="F112"/>
  <c r="E112"/>
  <c r="D112" s="1"/>
  <c r="D89"/>
  <c r="D76"/>
  <c r="D52"/>
  <c r="D39"/>
  <c r="D37"/>
  <c r="D22"/>
  <c r="D20"/>
  <c r="D10"/>
  <c r="D8"/>
  <c r="I39" i="9"/>
  <c r="H23" i="12" s="1"/>
  <c r="H39" i="9"/>
  <c r="G23" i="12" s="1"/>
  <c r="G39" i="9"/>
  <c r="F23" i="12" s="1"/>
  <c r="E39" i="9"/>
  <c r="D23" i="12" s="1"/>
  <c r="F39" i="9"/>
  <c r="E23" i="12" s="1"/>
  <c r="C23" l="1"/>
  <c r="D113" i="6"/>
  <c r="A6" i="21"/>
  <c r="A6" i="24"/>
  <c r="A7" i="23"/>
  <c r="A8" s="1"/>
  <c r="E38" i="9"/>
  <c r="D22" i="12" s="1"/>
  <c r="E41" i="9" l="1"/>
  <c r="I38"/>
  <c r="H38"/>
  <c r="G38"/>
  <c r="F38"/>
  <c r="E22" i="12" s="1"/>
  <c r="I37" i="9"/>
  <c r="H37"/>
  <c r="G37"/>
  <c r="F37"/>
  <c r="D32"/>
  <c r="D31"/>
  <c r="D30"/>
  <c r="D29"/>
  <c r="D28"/>
  <c r="D27"/>
  <c r="D26"/>
  <c r="D25"/>
  <c r="D24"/>
  <c r="D23"/>
  <c r="D22"/>
  <c r="D21"/>
  <c r="D20"/>
  <c r="D19"/>
  <c r="D18"/>
  <c r="D17"/>
  <c r="D16"/>
  <c r="D15"/>
  <c r="D13"/>
  <c r="D12"/>
  <c r="D10"/>
  <c r="D9"/>
  <c r="D8"/>
  <c r="F41" l="1"/>
  <c r="D37"/>
  <c r="H22" i="12"/>
  <c r="I41" i="9"/>
  <c r="G22" i="12"/>
  <c r="H41" i="9"/>
  <c r="G41"/>
  <c r="F22" i="12"/>
  <c r="D38" i="9"/>
  <c r="C22" i="12" s="1"/>
  <c r="A5" i="22"/>
  <c r="A6" s="1"/>
  <c r="D41" i="9" l="1"/>
  <c r="A7" i="20" l="1"/>
  <c r="A8" s="1"/>
  <c r="A9" s="1"/>
  <c r="A10" l="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H11" i="12"/>
  <c r="G11"/>
  <c r="F11"/>
  <c r="E11"/>
  <c r="D11"/>
  <c r="I11"/>
  <c r="H10"/>
  <c r="G10"/>
  <c r="F10"/>
  <c r="E10"/>
  <c r="D10"/>
  <c r="I10"/>
  <c r="H9"/>
  <c r="G9"/>
  <c r="F9"/>
  <c r="E9"/>
  <c r="I9"/>
  <c r="D9"/>
  <c r="F63" i="10"/>
  <c r="G63"/>
  <c r="H63"/>
  <c r="I63"/>
  <c r="E63"/>
  <c r="D63" s="1"/>
  <c r="G47"/>
  <c r="H47"/>
  <c r="I47"/>
  <c r="F47"/>
  <c r="D55"/>
  <c r="E54"/>
  <c r="G40"/>
  <c r="H40"/>
  <c r="I40"/>
  <c r="F40"/>
  <c r="E40"/>
  <c r="I23"/>
  <c r="I62" s="1"/>
  <c r="H23"/>
  <c r="G23"/>
  <c r="F23"/>
  <c r="I36"/>
  <c r="H36"/>
  <c r="H62" s="1"/>
  <c r="G36"/>
  <c r="G62" s="1"/>
  <c r="F36"/>
  <c r="F62" s="1"/>
  <c r="E62"/>
  <c r="D37"/>
  <c r="D24"/>
  <c r="D9"/>
  <c r="I16" i="12"/>
  <c r="I35" i="5"/>
  <c r="H16" i="12" s="1"/>
  <c r="H35" i="5"/>
  <c r="G16" i="12" s="1"/>
  <c r="G35" i="5"/>
  <c r="F16" i="12" s="1"/>
  <c r="F35" i="5"/>
  <c r="E16" i="12" s="1"/>
  <c r="E35" i="5"/>
  <c r="D16" i="12" s="1"/>
  <c r="D11" i="5"/>
  <c r="D10"/>
  <c r="I93" i="3"/>
  <c r="H93"/>
  <c r="G93"/>
  <c r="F93"/>
  <c r="E93"/>
  <c r="I92"/>
  <c r="H92"/>
  <c r="G92"/>
  <c r="F92"/>
  <c r="E92"/>
  <c r="I91"/>
  <c r="H91"/>
  <c r="G91"/>
  <c r="F91"/>
  <c r="E91"/>
  <c r="D90"/>
  <c r="D89"/>
  <c r="D88"/>
  <c r="D87"/>
  <c r="D86"/>
  <c r="D85"/>
  <c r="D84"/>
  <c r="D83"/>
  <c r="D82"/>
  <c r="D81"/>
  <c r="D80"/>
  <c r="D79"/>
  <c r="D78"/>
  <c r="D77"/>
  <c r="D76"/>
  <c r="I74"/>
  <c r="H74"/>
  <c r="G74"/>
  <c r="F74"/>
  <c r="E74"/>
  <c r="I73"/>
  <c r="H73"/>
  <c r="G73"/>
  <c r="F73"/>
  <c r="E73"/>
  <c r="D73" s="1"/>
  <c r="I72"/>
  <c r="H72"/>
  <c r="G72"/>
  <c r="F72"/>
  <c r="E72"/>
  <c r="D71"/>
  <c r="D70"/>
  <c r="D69"/>
  <c r="D68"/>
  <c r="D66"/>
  <c r="D67"/>
  <c r="D65"/>
  <c r="D64"/>
  <c r="D63"/>
  <c r="D62"/>
  <c r="D61"/>
  <c r="D60"/>
  <c r="I58"/>
  <c r="H58"/>
  <c r="G58"/>
  <c r="F58"/>
  <c r="E58"/>
  <c r="D58" s="1"/>
  <c r="I57"/>
  <c r="H57"/>
  <c r="G57"/>
  <c r="F57"/>
  <c r="E57"/>
  <c r="I56"/>
  <c r="H56"/>
  <c r="G56"/>
  <c r="F56"/>
  <c r="E56"/>
  <c r="D55"/>
  <c r="D54"/>
  <c r="D51"/>
  <c r="D53"/>
  <c r="D52"/>
  <c r="I49"/>
  <c r="H49"/>
  <c r="G49"/>
  <c r="F49"/>
  <c r="E49"/>
  <c r="D49" s="1"/>
  <c r="I48"/>
  <c r="H48"/>
  <c r="G48"/>
  <c r="F48"/>
  <c r="E48"/>
  <c r="I47"/>
  <c r="H47"/>
  <c r="G47"/>
  <c r="F47"/>
  <c r="E47"/>
  <c r="D46"/>
  <c r="D45"/>
  <c r="D44"/>
  <c r="D43"/>
  <c r="D42"/>
  <c r="D41"/>
  <c r="D40"/>
  <c r="D39"/>
  <c r="D38"/>
  <c r="D37"/>
  <c r="D36"/>
  <c r="D35"/>
  <c r="D34"/>
  <c r="D33"/>
  <c r="I31"/>
  <c r="I98" s="1"/>
  <c r="H31"/>
  <c r="H98" s="1"/>
  <c r="G31"/>
  <c r="G98" s="1"/>
  <c r="F31"/>
  <c r="F98" s="1"/>
  <c r="E31"/>
  <c r="E98" s="1"/>
  <c r="I30"/>
  <c r="H30"/>
  <c r="G30"/>
  <c r="G97" s="1"/>
  <c r="F30"/>
  <c r="E30"/>
  <c r="I29"/>
  <c r="H29"/>
  <c r="G29"/>
  <c r="F29"/>
  <c r="E29"/>
  <c r="I28"/>
  <c r="I95" s="1"/>
  <c r="H28"/>
  <c r="G28"/>
  <c r="F28"/>
  <c r="E28"/>
  <c r="D27"/>
  <c r="D26"/>
  <c r="D25"/>
  <c r="D24"/>
  <c r="D23"/>
  <c r="D22"/>
  <c r="D21"/>
  <c r="D20"/>
  <c r="D19"/>
  <c r="D18"/>
  <c r="D17"/>
  <c r="D16"/>
  <c r="D15"/>
  <c r="D14"/>
  <c r="D13"/>
  <c r="D12"/>
  <c r="D11"/>
  <c r="D10"/>
  <c r="D9"/>
  <c r="D8"/>
  <c r="I12" i="12"/>
  <c r="I16" i="4"/>
  <c r="I19" s="1"/>
  <c r="H16"/>
  <c r="H19" s="1"/>
  <c r="G16"/>
  <c r="G19" s="1"/>
  <c r="F16"/>
  <c r="F19" s="1"/>
  <c r="E16"/>
  <c r="E19" s="1"/>
  <c r="D18"/>
  <c r="D17"/>
  <c r="D13"/>
  <c r="D12"/>
  <c r="D11"/>
  <c r="D10"/>
  <c r="D9"/>
  <c r="I14"/>
  <c r="H14"/>
  <c r="G14"/>
  <c r="F14"/>
  <c r="E14"/>
  <c r="D8"/>
  <c r="I13" i="7"/>
  <c r="H13"/>
  <c r="H34" i="12"/>
  <c r="H29"/>
  <c r="G29"/>
  <c r="F29"/>
  <c r="E29"/>
  <c r="D29"/>
  <c r="C29"/>
  <c r="I28"/>
  <c r="H28" s="1"/>
  <c r="G28" s="1"/>
  <c r="F28" s="1"/>
  <c r="E28" s="1"/>
  <c r="D28" s="1"/>
  <c r="C28" s="1"/>
  <c r="J28" s="1"/>
  <c r="I27"/>
  <c r="H27"/>
  <c r="G27"/>
  <c r="I21"/>
  <c r="I22"/>
  <c r="I26"/>
  <c r="G26"/>
  <c r="F26"/>
  <c r="E26"/>
  <c r="D26"/>
  <c r="C26"/>
  <c r="I25"/>
  <c r="G25"/>
  <c r="F25"/>
  <c r="E25"/>
  <c r="D25"/>
  <c r="C25"/>
  <c r="I24"/>
  <c r="G24"/>
  <c r="F24"/>
  <c r="E24"/>
  <c r="D24"/>
  <c r="C24"/>
  <c r="A48" i="20" l="1"/>
  <c r="A49" s="1"/>
  <c r="A50" s="1"/>
  <c r="A51" s="1"/>
  <c r="A52" s="1"/>
  <c r="A53" s="1"/>
  <c r="A54" s="1"/>
  <c r="A55" s="1"/>
  <c r="A56" s="1"/>
  <c r="A57" s="1"/>
  <c r="A58" s="1"/>
  <c r="A59" s="1"/>
  <c r="A60" s="1"/>
  <c r="A61" s="1"/>
  <c r="A62" s="1"/>
  <c r="A63" s="1"/>
  <c r="A64" s="1"/>
  <c r="A65" s="1"/>
  <c r="A66" s="1"/>
  <c r="D62" i="10"/>
  <c r="C10" i="12"/>
  <c r="L10" s="1"/>
  <c r="C11"/>
  <c r="L11" s="1"/>
  <c r="J24"/>
  <c r="C9"/>
  <c r="C16"/>
  <c r="M25"/>
  <c r="M26"/>
  <c r="M28"/>
  <c r="D47" i="10"/>
  <c r="D40"/>
  <c r="D8"/>
  <c r="D23"/>
  <c r="D36"/>
  <c r="M29" i="12"/>
  <c r="M24"/>
  <c r="F95" i="3"/>
  <c r="G95"/>
  <c r="E97"/>
  <c r="I96"/>
  <c r="D91"/>
  <c r="G96"/>
  <c r="D31"/>
  <c r="D48"/>
  <c r="F97"/>
  <c r="D93"/>
  <c r="H96"/>
  <c r="D72"/>
  <c r="D28"/>
  <c r="F96"/>
  <c r="I97"/>
  <c r="D56"/>
  <c r="D92"/>
  <c r="H95"/>
  <c r="D57"/>
  <c r="D47"/>
  <c r="D29"/>
  <c r="H97"/>
  <c r="D97" s="1"/>
  <c r="D74"/>
  <c r="D98"/>
  <c r="E96"/>
  <c r="E95"/>
  <c r="D30"/>
  <c r="H20" i="4"/>
  <c r="G12" i="12" s="1"/>
  <c r="G20" i="4"/>
  <c r="F12" i="12" s="1"/>
  <c r="F20" i="4"/>
  <c r="E12" i="12" s="1"/>
  <c r="D14" i="4"/>
  <c r="E20"/>
  <c r="D12" i="12" s="1"/>
  <c r="I20" i="4"/>
  <c r="H12" i="12" s="1"/>
  <c r="D16" i="4"/>
  <c r="D19" s="1"/>
  <c r="G34" i="12"/>
  <c r="F34" s="1"/>
  <c r="E34" s="1"/>
  <c r="D34" s="1"/>
  <c r="I20"/>
  <c r="I19"/>
  <c r="I18"/>
  <c r="I17"/>
  <c r="I15"/>
  <c r="I14"/>
  <c r="I13"/>
  <c r="I8"/>
  <c r="H8"/>
  <c r="G8"/>
  <c r="F8"/>
  <c r="E8"/>
  <c r="D8"/>
  <c r="I7"/>
  <c r="I23" i="11"/>
  <c r="H23"/>
  <c r="G23"/>
  <c r="F23"/>
  <c r="E23"/>
  <c r="D23"/>
  <c r="I22"/>
  <c r="H22"/>
  <c r="G22"/>
  <c r="F22"/>
  <c r="E22"/>
  <c r="D22" s="1"/>
  <c r="A21" s="1"/>
  <c r="A20" s="1"/>
  <c r="A19" s="1"/>
  <c r="A18" s="1"/>
  <c r="A17" s="1"/>
  <c r="A16" s="1"/>
  <c r="A15" s="1"/>
  <c r="A14" s="1"/>
  <c r="A13" s="1"/>
  <c r="A12" s="1"/>
  <c r="D11"/>
  <c r="A11" s="1"/>
  <c r="D10"/>
  <c r="D9"/>
  <c r="A9"/>
  <c r="D8"/>
  <c r="G13" i="7"/>
  <c r="F27" i="12" s="1"/>
  <c r="F13" i="7"/>
  <c r="E27" i="12" s="1"/>
  <c r="E13" i="7"/>
  <c r="D12"/>
  <c r="D10"/>
  <c r="D9"/>
  <c r="D8"/>
  <c r="D27" i="12" l="1"/>
  <c r="D13" i="7"/>
  <c r="C27" i="12" s="1"/>
  <c r="J27" s="1"/>
  <c r="D15" i="7"/>
  <c r="A67" i="20"/>
  <c r="A68" s="1"/>
  <c r="A69" s="1"/>
  <c r="A70" s="1"/>
  <c r="A71" s="1"/>
  <c r="A72" s="1"/>
  <c r="C12" i="12"/>
  <c r="J12" s="1"/>
  <c r="J9"/>
  <c r="C34"/>
  <c r="M34"/>
  <c r="L9"/>
  <c r="C8"/>
  <c r="M27"/>
  <c r="D96" i="3"/>
  <c r="D95"/>
  <c r="D20" i="4"/>
  <c r="H21" i="12"/>
  <c r="G21"/>
  <c r="F21"/>
  <c r="E21"/>
  <c r="C21"/>
  <c r="J21" s="1"/>
  <c r="G11" i="8"/>
  <c r="F11"/>
  <c r="E11"/>
  <c r="D11"/>
  <c r="D10"/>
  <c r="D9"/>
  <c r="D8"/>
  <c r="D7"/>
  <c r="D54" i="10"/>
  <c r="D34"/>
  <c r="H18" i="12"/>
  <c r="H35" s="1"/>
  <c r="G18"/>
  <c r="G35" s="1"/>
  <c r="F18"/>
  <c r="F35" s="1"/>
  <c r="E18"/>
  <c r="E35" s="1"/>
  <c r="H17"/>
  <c r="C17"/>
  <c r="I34" i="5"/>
  <c r="H15" i="12" s="1"/>
  <c r="H34" i="5"/>
  <c r="G34"/>
  <c r="F34"/>
  <c r="E34"/>
  <c r="I33"/>
  <c r="H14" i="12" s="1"/>
  <c r="H32" s="1"/>
  <c r="H33" i="5"/>
  <c r="G14" i="12" s="1"/>
  <c r="G32" s="1"/>
  <c r="G33" i="5"/>
  <c r="F33"/>
  <c r="E14" i="12" s="1"/>
  <c r="E32" s="1"/>
  <c r="E33" i="5"/>
  <c r="L12" i="12" l="1"/>
  <c r="G17"/>
  <c r="F17" s="1"/>
  <c r="E17" s="1"/>
  <c r="D17" s="1"/>
  <c r="M17" s="1"/>
  <c r="D18"/>
  <c r="D35" s="1"/>
  <c r="L8"/>
  <c r="J8"/>
  <c r="D21"/>
  <c r="D14"/>
  <c r="G15"/>
  <c r="F15" s="1"/>
  <c r="E15" s="1"/>
  <c r="D15" s="1"/>
  <c r="C15" s="1"/>
  <c r="F14"/>
  <c r="F32" s="1"/>
  <c r="D58" i="10"/>
  <c r="H13" i="12"/>
  <c r="G13"/>
  <c r="D29" i="5"/>
  <c r="D28"/>
  <c r="D27"/>
  <c r="D26"/>
  <c r="D23"/>
  <c r="D25"/>
  <c r="D24"/>
  <c r="D22"/>
  <c r="D35" s="1"/>
  <c r="L16" i="12" s="1"/>
  <c r="D21" i="5"/>
  <c r="D20"/>
  <c r="D19"/>
  <c r="D18"/>
  <c r="D17"/>
  <c r="D16"/>
  <c r="D15"/>
  <c r="D14"/>
  <c r="D13"/>
  <c r="D12"/>
  <c r="D9"/>
  <c r="D8"/>
  <c r="I12" i="2"/>
  <c r="H12"/>
  <c r="G12"/>
  <c r="F12"/>
  <c r="E12"/>
  <c r="D12"/>
  <c r="D11"/>
  <c r="D10"/>
  <c r="D9"/>
  <c r="D8"/>
  <c r="H7" i="12"/>
  <c r="G7"/>
  <c r="F7"/>
  <c r="E7"/>
  <c r="D7"/>
  <c r="D24" i="1"/>
  <c r="D23"/>
  <c r="D20"/>
  <c r="D19"/>
  <c r="D18"/>
  <c r="D17"/>
  <c r="D16"/>
  <c r="D15"/>
  <c r="D12"/>
  <c r="D11"/>
  <c r="D10"/>
  <c r="D9"/>
  <c r="D8"/>
  <c r="C7" i="12" l="1"/>
  <c r="J7" s="1"/>
  <c r="M35"/>
  <c r="C18"/>
  <c r="M18"/>
  <c r="D32"/>
  <c r="C14"/>
  <c r="M22"/>
  <c r="F13"/>
  <c r="D30" i="5"/>
  <c r="D33"/>
  <c r="D34"/>
  <c r="L15" i="12" s="1"/>
  <c r="D13"/>
  <c r="G19"/>
  <c r="G31" s="1"/>
  <c r="H19"/>
  <c r="H31" s="1"/>
  <c r="E19"/>
  <c r="D19"/>
  <c r="F19"/>
  <c r="J17" l="1"/>
  <c r="C35"/>
  <c r="F31"/>
  <c r="L7"/>
  <c r="C32"/>
  <c r="M32"/>
  <c r="L14"/>
  <c r="D31"/>
  <c r="M21"/>
  <c r="E13"/>
  <c r="C19"/>
  <c r="E31" l="1"/>
  <c r="M31" s="1"/>
  <c r="C13"/>
  <c r="M19"/>
  <c r="H20"/>
  <c r="C20"/>
  <c r="J19" s="1"/>
  <c r="H33" l="1"/>
  <c r="H30"/>
  <c r="J13"/>
  <c r="J30" s="1"/>
  <c r="C31"/>
  <c r="C30"/>
  <c r="L13"/>
  <c r="G20"/>
  <c r="H36" l="1"/>
  <c r="G33"/>
  <c r="G30"/>
  <c r="F20"/>
  <c r="F33" l="1"/>
  <c r="F30"/>
  <c r="G36"/>
  <c r="D20"/>
  <c r="E20"/>
  <c r="F36" l="1"/>
  <c r="D33"/>
  <c r="D30"/>
  <c r="E33"/>
  <c r="E30"/>
  <c r="M20"/>
  <c r="E36" l="1"/>
  <c r="M30"/>
  <c r="D36"/>
  <c r="M33"/>
  <c r="C33"/>
  <c r="C36" s="1"/>
  <c r="K17"/>
  <c r="K13"/>
  <c r="K27"/>
  <c r="K7"/>
  <c r="K28"/>
  <c r="K9"/>
  <c r="K12"/>
  <c r="K19"/>
  <c r="K21"/>
  <c r="K24"/>
  <c r="K30" l="1"/>
  <c r="A85" i="20"/>
</calcChain>
</file>

<file path=xl/sharedStrings.xml><?xml version="1.0" encoding="utf-8"?>
<sst xmlns="http://schemas.openxmlformats.org/spreadsheetml/2006/main" count="1552" uniqueCount="825">
  <si>
    <t>Мероприятия плана</t>
  </si>
  <si>
    <t>Всего</t>
  </si>
  <si>
    <t>Безопасность населения. Защищённость территории города.</t>
  </si>
  <si>
    <t>№ п/п</t>
  </si>
  <si>
    <t>Срок выпол-нения</t>
  </si>
  <si>
    <t>в т.ч. по годам:</t>
  </si>
  <si>
    <t>Объём финансирования, тыс. руб.</t>
  </si>
  <si>
    <t>Источник финан-сиро-вания</t>
  </si>
  <si>
    <t>Планируемый результат</t>
  </si>
  <si>
    <t>Осуществление социальной политики</t>
  </si>
  <si>
    <t>Приложение №3.1</t>
  </si>
  <si>
    <t>Приложение №3.2</t>
  </si>
  <si>
    <t>Создание благоприятных условий для реализации культурной политики</t>
  </si>
  <si>
    <t xml:space="preserve">Ответственные исполнители: Управление по молодежной политике, культуре и спорту, МУК «Городской краеведческий музей» (п.14-23), филиалы – библиотеки № 1, 2, 9, 13, 14 (п.24-28), МУК «Картинная галерея имени И.И. Морозова» (п.29-40), МУК «Дворец культуры Гознака» (п.41-52) </t>
  </si>
  <si>
    <t>Приложение №3.3</t>
  </si>
  <si>
    <t>Развитие молодёжной политики</t>
  </si>
  <si>
    <t xml:space="preserve">Ответственные исполнители: Управление по молодежной политике, культуре и спорту, МУ «Ресурсный центр» (п.13-19)         </t>
  </si>
  <si>
    <t>Приложение №3.4</t>
  </si>
  <si>
    <t>Развитие физической культуры и массовых видов спорта</t>
  </si>
  <si>
    <t xml:space="preserve">Ответственные исполнители: Управление по молодежной политике, культуре и спорту, МУК «ФОЦ «Дельфин» (п.15-28), МУК «ГФСК» (п.29-49),                                              </t>
  </si>
  <si>
    <t>Приложение №3.5</t>
  </si>
  <si>
    <t xml:space="preserve">Поддержка общественных инициатив, развитие взаимодействия с общественностью города </t>
  </si>
  <si>
    <t>Приложение №3.6</t>
  </si>
  <si>
    <t>Развитие инженерной инфраструктуры и благоустройство территории города</t>
  </si>
  <si>
    <t>Ответственные исполнители: Отдел ЖКХ, благоустройства и транспорта, МУ «Служба Заказчика»</t>
  </si>
  <si>
    <t>Приложение №4.1</t>
  </si>
  <si>
    <t>Приложение №4.2</t>
  </si>
  <si>
    <t>Развитие капитального строительства</t>
  </si>
  <si>
    <t>Приложение №4.3</t>
  </si>
  <si>
    <t>Повышение эффективности управления муниципальным имуществом, распоряжения земельными участками</t>
  </si>
  <si>
    <t>Ответственные исполнители: Комитет имущественных отношений и землепользования</t>
  </si>
  <si>
    <t>Приложение №4.4</t>
  </si>
  <si>
    <t>Архитектура и градостроительство</t>
  </si>
  <si>
    <t>Приложение №4.5</t>
  </si>
  <si>
    <t>Проведение компекса геодезических работ по созданию цифрового плана</t>
  </si>
  <si>
    <t>2014-2018</t>
  </si>
  <si>
    <t>местный бюджет</t>
  </si>
  <si>
    <t>Разработка проектов планировки</t>
  </si>
  <si>
    <t>Приведение в соответствие с фактическим использованием территории и по обращениям граждан</t>
  </si>
  <si>
    <t>Строительство жилого дома по ул.Энтузиастов, 18</t>
  </si>
  <si>
    <t>2014-2028</t>
  </si>
  <si>
    <t>Сумма будет определена проектом</t>
  </si>
  <si>
    <t>Обеспечение жильём жителей г.Краснокамска</t>
  </si>
  <si>
    <t>Внесение изменений в генеральный план г.Краснокамска</t>
  </si>
  <si>
    <t>Реконструкция блок-секции №2 9-ти этажного здания общежития по ул.Калинина, 17 под 60-квартирный дом</t>
  </si>
  <si>
    <t>Строительство торгово-развлекательного центра по ул.Геофизиков, 8</t>
  </si>
  <si>
    <t>средства застройщика</t>
  </si>
  <si>
    <t>Улучшение торгового обслуживания жителей г.Краснокамска</t>
  </si>
  <si>
    <t>Строительство 10-ти этажного жилого дома угол ул. Коммунальной и ул. 10-й Пятилетки</t>
  </si>
  <si>
    <t>Строительство жилого дома по ул. К. Маркса, 40</t>
  </si>
  <si>
    <t>Строительство 3-х этажного жилого дома по ул. Бумажников, 12</t>
  </si>
  <si>
    <t>Строительство индивидуальных жилых домов</t>
  </si>
  <si>
    <t>Итого:</t>
  </si>
  <si>
    <t>долевая собствен-ность</t>
  </si>
  <si>
    <t>средства застрой-щика</t>
  </si>
  <si>
    <t>Строительство 3-х этажного жилого дома по ул. Комму-нистическая, 1б</t>
  </si>
  <si>
    <t>Строительство 10-ти этажного жилого дома по ул. 10-й Пятилетки, 4а (III этап)</t>
  </si>
  <si>
    <t>Строительство 3-х этажного жилого дома по ул.Ленина, 2</t>
  </si>
  <si>
    <t>3.1</t>
  </si>
  <si>
    <t>3.2</t>
  </si>
  <si>
    <t>3.3</t>
  </si>
  <si>
    <t>3.4</t>
  </si>
  <si>
    <t>3.5</t>
  </si>
  <si>
    <t>3.6</t>
  </si>
  <si>
    <t>4.1</t>
  </si>
  <si>
    <t>4.2</t>
  </si>
  <si>
    <t>4.3</t>
  </si>
  <si>
    <t>4.4</t>
  </si>
  <si>
    <t>4.5</t>
  </si>
  <si>
    <t>внебюд-жетные средства</t>
  </si>
  <si>
    <t>краевой бюджет</t>
  </si>
  <si>
    <t>Единовременная материальная помощь</t>
  </si>
  <si>
    <t xml:space="preserve">Софинансирование расходов по реализации подпрограммы «Обеспечение жильем молодых семей» ФЦП «Жилище»
</t>
  </si>
  <si>
    <t xml:space="preserve">Услуги бани многодетным малоимущим семьям, проживающим в неблагополучном жилье </t>
  </si>
  <si>
    <t>2014-2019</t>
  </si>
  <si>
    <t>2014-2020</t>
  </si>
  <si>
    <t>Оказание помывок в общем отделении бани по льготной стоимости билета (субсидии на покрытие убытков)</t>
  </si>
  <si>
    <t>5.1</t>
  </si>
  <si>
    <t>5.2</t>
  </si>
  <si>
    <t>5.3</t>
  </si>
  <si>
    <t>5.4</t>
  </si>
  <si>
    <t>5.5</t>
  </si>
  <si>
    <t>ул. К.Маркса, 47;</t>
  </si>
  <si>
    <t>Повышение качества питьевой воды в г.Краснокамске</t>
  </si>
  <si>
    <t>Ввод объекта в эксплуатацию, газоснабжение жилых домов усадебной застройки</t>
  </si>
  <si>
    <t>2014-2016</t>
  </si>
  <si>
    <t>Проектирование и строительство распределитель-ного газопровода</t>
  </si>
  <si>
    <t>Проектирование и строительство системы газоснабжения жилых домов по адресу ул. Гагарина, 2а и 2б</t>
  </si>
  <si>
    <t>2015-2016</t>
  </si>
  <si>
    <t>Проектирование и строительство объекта "Закольцовка системы газоснабжения ул. Калинина"</t>
  </si>
  <si>
    <t>2016-2017</t>
  </si>
  <si>
    <t>2017-2018</t>
  </si>
  <si>
    <t>Газоснабжение жилых домов усадебной застройки</t>
  </si>
  <si>
    <t>Проектирование и строительство ливневой канализации по ул. К. Либкнехта</t>
  </si>
  <si>
    <t>Улучшение состояния дорог и системы канализации</t>
  </si>
  <si>
    <t>2017- 2018</t>
  </si>
  <si>
    <t>Улучшение технического состояния дорог общего пользования</t>
  </si>
  <si>
    <t>Проектирование и капитальный ремонт ул. Большевистская</t>
  </si>
  <si>
    <t>Ответственные исполнители: заместитель главы по инфраструктуре (п.1),  отдел строительства и капитального ремонта(п.2-11)</t>
  </si>
  <si>
    <t>Проведение ежегодного обследования пожарных водоёмов</t>
  </si>
  <si>
    <t>Заполнение пожарных водоёмов после ежегодного их обследования</t>
  </si>
  <si>
    <t>Ликвидация ветхих деревянных построек (кладовок)</t>
  </si>
  <si>
    <t>Предупреждение возгораний на Пальтинском месторождении торфа</t>
  </si>
  <si>
    <t>Ремонт пожарных водоёмов</t>
  </si>
  <si>
    <t>Внедрение комплексной системы защиты на базе технологии «Наблюдатель"</t>
  </si>
  <si>
    <t>Обслуживание комплексной системы защиты на базе технологии «Наблюдатель»</t>
  </si>
  <si>
    <t>Приобретение противогазов ГП – 7В</t>
  </si>
  <si>
    <t>Приобретение ранцевых лесных огнетушителей (РЛО) Ермак – 18</t>
  </si>
  <si>
    <t>Приобретение электрических конвекторов</t>
  </si>
  <si>
    <t>2015, 2017-2018</t>
  </si>
  <si>
    <t>Обеспечение мер пожарной безопасности</t>
  </si>
  <si>
    <t>Обеспечение мер в области ГО и ЧС</t>
  </si>
  <si>
    <t>Снос ветхих жилых домов</t>
  </si>
  <si>
    <t xml:space="preserve">Межевание, инвентаризация, оценка </t>
  </si>
  <si>
    <t>Ответственные исполнители: Отдел по социальным вопросам (п.1-3), Комитет имущественных отношений и землепользования (п.4)</t>
  </si>
  <si>
    <t>Межевание городских лесов</t>
  </si>
  <si>
    <t>Обеспечение эксплуатации муниципального имущества</t>
  </si>
  <si>
    <t>Переселение граждан из ветхого аварийного жилищного фонда</t>
  </si>
  <si>
    <t>2014-2017</t>
  </si>
  <si>
    <t>в т.ч. по источникам финансирования</t>
  </si>
  <si>
    <t>Объём финансиро-вания всего, тыс. руб.</t>
  </si>
  <si>
    <t>Переселение 550 человек из 17-ти домов общей площадью жилых помещений  7905,5 кв.м</t>
  </si>
  <si>
    <t>Источник финанси-рования</t>
  </si>
  <si>
    <t>Поддержка молодых семей в приобретении жилья (3-4 семьи ежегодно)</t>
  </si>
  <si>
    <t xml:space="preserve">Поддержка граждан, попавших в трудную жизненную ситуацию (25-30 граждан ежегодно)
</t>
  </si>
  <si>
    <t>Социальная поддержка многодетных малоимущих семей (190-200 человек ежегодно)</t>
  </si>
  <si>
    <t>Обеспечение граждан жильём, пригодным для проживания, в соответствии с решением суда</t>
  </si>
  <si>
    <t xml:space="preserve">Приобретение недвижимого имущества </t>
  </si>
  <si>
    <t>Обеспечение  нормативного технического и эксплуатационного состояния муници-пального имущества</t>
  </si>
  <si>
    <t>Приложение №5</t>
  </si>
  <si>
    <t>Ремонт участка автомобильной дороги ул. 50 лет Октября</t>
  </si>
  <si>
    <t>Ремонт внутриквар-тального проезда от ул. Калинина до школы №4</t>
  </si>
  <si>
    <t>все источники</t>
  </si>
  <si>
    <t>Участие футбольной команды "Россия" в Чемпионате и Кубке Пермского края</t>
  </si>
  <si>
    <t>Обустройство спортивных площадок в микрорайонах города</t>
  </si>
  <si>
    <t>Организация и проведение городских  соревнований</t>
  </si>
  <si>
    <t>Удовлетворение потребностей спортсменов, возможность участия в соревнованиях различного уровня, повышение уровня профессионального мастерства</t>
  </si>
  <si>
    <t>Организация лыжного сезона</t>
  </si>
  <si>
    <t>Привлечение населения к занятиям массовым спортом</t>
  </si>
  <si>
    <t>Проведение Всероссийского турнира по тяжелой атлетике памяти Е. Эктова</t>
  </si>
  <si>
    <t>Участие в спартакиаде среди городских поселений Пермского края</t>
  </si>
  <si>
    <t>Организация и проведение Всероссийского Дня физкультурника</t>
  </si>
  <si>
    <t>Участие в проведении Дня призывника</t>
  </si>
  <si>
    <t>Организация и проведение соревнований по гонкам на льду, на гаревой дорожке</t>
  </si>
  <si>
    <t>Развитие мотоциклетного спорта</t>
  </si>
  <si>
    <t>Привлечение населения к занятиям спортом</t>
  </si>
  <si>
    <t>Участие в приоритетном региональном проекте "Приведение в нормативное состояние объектов социальной сферы" (Дом спорта, лыжная база с.Черная, хоккейный корт, южная трибуна)</t>
  </si>
  <si>
    <t>Приведение в нормативное состояние объектов спорта</t>
  </si>
  <si>
    <t>Обеспечение доступной среды в учреждениях спорта</t>
  </si>
  <si>
    <t>Приобретение спортивного инвентаря</t>
  </si>
  <si>
    <t>Развитие лыжного спорта</t>
  </si>
  <si>
    <t>Развитие конькобежного спорта</t>
  </si>
  <si>
    <t>районный бюджет</t>
  </si>
  <si>
    <t>Возрождение спидвея на территории города</t>
  </si>
  <si>
    <t>Укрепление материально-технической базы учреждений</t>
  </si>
  <si>
    <t>Приведение в нормативное состояние объектов спорта, экономия бюджетных средств</t>
  </si>
  <si>
    <t>Формирование у населения города устойчивого интереса к регулярным занятиям физической культурой и спортом</t>
  </si>
  <si>
    <t>Участие хоккейной команды "Кама" в Чемпионате и Первенстве Пермского края</t>
  </si>
  <si>
    <t>Всего:</t>
  </si>
  <si>
    <t xml:space="preserve">III. МЕРОПРИЯТИЯ </t>
  </si>
  <si>
    <t xml:space="preserve">Программы социально-экономического  развития </t>
  </si>
  <si>
    <r>
      <t>Краснокамского городского поселения на 2014-2018 годы</t>
    </r>
    <r>
      <rPr>
        <b/>
        <sz val="12"/>
        <rFont val="Times New Roman"/>
        <family val="1"/>
        <charset val="204"/>
      </rPr>
      <t xml:space="preserve"> </t>
    </r>
    <r>
      <rPr>
        <b/>
        <i/>
        <sz val="12"/>
        <rFont val="Times New Roman"/>
        <family val="1"/>
        <charset val="204"/>
      </rPr>
      <t xml:space="preserve">                       </t>
    </r>
  </si>
  <si>
    <t>Экономическое развитие территории</t>
  </si>
  <si>
    <t>Ответственный</t>
  </si>
  <si>
    <t>Взаимодействие с краевым центром, администрацией района по вопросам общегосударственного и регионального строительства, строительства местного значения</t>
  </si>
  <si>
    <t>постоянно</t>
  </si>
  <si>
    <t>Руководители структурных подразделений администрации</t>
  </si>
  <si>
    <t>Обеспечение правовых и имущественных гарантий при аренде и продаже муниципального имущества</t>
  </si>
  <si>
    <t>Снижение инвестиционных рисков</t>
  </si>
  <si>
    <t>Участие города в выставочно-ярмарочной деятельности края, проведение выставок и ярмарок на территории города.</t>
  </si>
  <si>
    <t>Срок выполнения</t>
  </si>
  <si>
    <t xml:space="preserve"> - //  -</t>
  </si>
  <si>
    <t>Приложение №1.1</t>
  </si>
  <si>
    <t>Приложение №1.2</t>
  </si>
  <si>
    <t>Увеличение количества и качества доходной части бюджета, обеспечение его стабильности</t>
  </si>
  <si>
    <t>Анализ динамики поступления доходов в бюджет поселения</t>
  </si>
  <si>
    <t xml:space="preserve">Финансовое управление администрации </t>
  </si>
  <si>
    <t>Более качественное планирование доходов и распределение поступлений на последующий период</t>
  </si>
  <si>
    <t>Планирование бюджета поселения с учетом анализа динамики поступления доходов в бюджет поселения</t>
  </si>
  <si>
    <t>Сокращение разрыва между поступлениями и расходами бюджета</t>
  </si>
  <si>
    <t>Заключение договоров аренды на неиспользуемое имущество</t>
  </si>
  <si>
    <t xml:space="preserve">Комитет имущественных отношений и землепользования </t>
  </si>
  <si>
    <t>Увеличение доходной части бюджета</t>
  </si>
  <si>
    <t>Ведение претензионно-исковой работы по взысканию задолженности по арендной плате за имущество муниципальной собственности</t>
  </si>
  <si>
    <t>Проведение конкурсов, торгов (аукционов) по продаже объектов недвижимости муниципальной собственности</t>
  </si>
  <si>
    <t>Расширение перечня и увеличение объема платных услуг, оказываемых бюджетными учреждениями и повышения их эффективности, стимулирование предпринимательской деятельности</t>
  </si>
  <si>
    <t>Управление по молодежной политике, культуре и спорту, бюджетные учреждения</t>
  </si>
  <si>
    <t>Разработка муниципальных целевых программ для последующего участия в региональных и районных проектах</t>
  </si>
  <si>
    <t>Привлечение средств бюджетов различных уровней  и спонсорских средств</t>
  </si>
  <si>
    <t>Расширение перечня и увеличение объема платных услуг, оказываемых муниципальными учреждениями и предприятиями и повышение их эффективности</t>
  </si>
  <si>
    <t xml:space="preserve">Руководители МУП и МУ </t>
  </si>
  <si>
    <t>Казначейское исполнение расходов бюджета Краснокамского городского поселения</t>
  </si>
  <si>
    <t>Целевое расходование бюджетных средств</t>
  </si>
  <si>
    <t>Финансовое управление, Комитет имущественных отношений и землепользования</t>
  </si>
  <si>
    <r>
      <t>Контроль за финансовой и хозяйственной деятельностью предприятий.</t>
    </r>
    <r>
      <rPr>
        <sz val="14"/>
        <color rgb="FF000000"/>
        <rFont val="Times New Roman"/>
        <family val="1"/>
        <charset val="204"/>
      </rPr>
      <t xml:space="preserve"> Повышение рентабельности предприятий.</t>
    </r>
  </si>
  <si>
    <t>Рассмотрение на заседаниях балансовой комиссии итогов финансово-хозяйственной деятельности муниципальных унитарных предприятий</t>
  </si>
  <si>
    <t>Подведение итогов эффективности работы муниципальных унитарных предприятий</t>
  </si>
  <si>
    <t>Целевое и рациональное использование бюджетных средств</t>
  </si>
  <si>
    <t>Экономия бюджетных средств</t>
  </si>
  <si>
    <t>Осуществление закупок для муниципальных нужд на конкурсной основе</t>
  </si>
  <si>
    <t xml:space="preserve">Муниципальные заказчики  </t>
  </si>
  <si>
    <t>Балансовые комиссии</t>
  </si>
  <si>
    <t>Снижение компенсационных выплат бюджета</t>
  </si>
  <si>
    <t>Анализ деятельности муниципальных и бюджетных учреждений</t>
  </si>
  <si>
    <t>Анализ деятельности муниципальных унитарных предприятий</t>
  </si>
  <si>
    <t>Приложение №2.2</t>
  </si>
  <si>
    <t>Приложение №2.1</t>
  </si>
  <si>
    <t>Содействие развитию малого бизнеса</t>
  </si>
  <si>
    <t>Стимулирование развития малого предпринимательства в приоритетных отраслях хозяйственной деятельности</t>
  </si>
  <si>
    <t>Расширение рынков сбыта местных производителей</t>
  </si>
  <si>
    <t>Финансирование целевых инвестиционных проектов представителей малого бизнеса  по значимым для города мероприятиям</t>
  </si>
  <si>
    <t>Сотрудничество с Фондом поддержки малого предпринимательства</t>
  </si>
  <si>
    <t>Отдел ЭРиП, муниципальные заказчики</t>
  </si>
  <si>
    <t>Размещение сведений о муниципальном заказе на официальных сайтах РФ</t>
  </si>
  <si>
    <t>Содействие продвижению продукции местных производителей</t>
  </si>
  <si>
    <t>Социализация бизнеса</t>
  </si>
  <si>
    <t>Финансово-кредитная поддержка малого предпринимательства</t>
  </si>
  <si>
    <t>Обеспечение субъектов малого предпринимательства информацией  о рынках  товаров и услуг, местных товаропроизводителях</t>
  </si>
  <si>
    <t>Информирование местных предпринимателей о произво-димых муниципальных заказах</t>
  </si>
  <si>
    <t>Привлечение субъектов малого предпри-нимательства к участию в выставках, ярмарках. Организация выставочной деятельности продукции и услуг, производимых малыми предприятиями.</t>
  </si>
  <si>
    <t xml:space="preserve">Финансовая поддержка субъектов малого предпринимательства </t>
  </si>
  <si>
    <t>Развитие экономики города, увеличение объёмов строительства на территории города</t>
  </si>
  <si>
    <t>Разработка проектов по развитию рекреационных и туристических зон Краснокамского городского поселения</t>
  </si>
  <si>
    <t>Формирование положительного имиджа города</t>
  </si>
  <si>
    <t>Формирование привлекательного имиджа города, продвижение местных товаропроизводителей на рынке сбыта</t>
  </si>
  <si>
    <t>Развитие экономики города, привлечение туристов с других территорий, формирование положительного имиджа города</t>
  </si>
  <si>
    <t>Социальная поддержка пенсионеров и детей (около 33,0 тыс.человек ежегодно)</t>
  </si>
  <si>
    <t>ул. Коммунисти-ческая, 3</t>
  </si>
  <si>
    <t>Благоустрой-ство городских лесов, лесозащита, предупреж-дение и ограничение распростра-нения огня</t>
  </si>
  <si>
    <t>Проектирование и строительство участка автомо-бильной дороги ул.К. Маркса</t>
  </si>
  <si>
    <t xml:space="preserve">Снос аварийных домов для дальнейшей застройки территории  </t>
  </si>
  <si>
    <t xml:space="preserve">Формирование земельных участков для продажи на аукционах. Установление границ земельных участков под многоквартир-ными домами. Увеличение поступлений в бюджет КГП от продажи земельных участков. Стимулирование жилищного строительства. </t>
  </si>
  <si>
    <t xml:space="preserve">Организация на территории поселения мероприятий по охране, воспроизводству городских лесов </t>
  </si>
  <si>
    <t>Устойчивое развитие территории города, увеличение поступлений в бюджет поселения от продажи земельных участков, обеспечение вновь предоставляемых земельных участков объектами инфраструктуры</t>
  </si>
  <si>
    <t>Ответственные исполнители: Комитет имущественных отношений и землепользования (п.1,2), отдел архитектуры и градостроительства (п.2,3), застройщики (п.4-14)</t>
  </si>
  <si>
    <t xml:space="preserve">Съёмка территории города в целях разработки проектов планировки </t>
  </si>
  <si>
    <t>Открытие Дворца молодежи</t>
  </si>
  <si>
    <t>Создание новых и увеличение количества предоставляемых услуг</t>
  </si>
  <si>
    <t>Снижение уровня правонарушений среди молодежи, повышение деловой активности молодежи, повышение уровня доходов молодых людей</t>
  </si>
  <si>
    <t xml:space="preserve">Содействие трудовой занятости молодежи </t>
  </si>
  <si>
    <t>Патриотическое воспитание молодежи</t>
  </si>
  <si>
    <t xml:space="preserve">Повышение гражданской активности молодежи </t>
  </si>
  <si>
    <t>Развитие творческой активности молодежи, выявление и дальнейшее продвижение талантливой молодежи и коллективов</t>
  </si>
  <si>
    <t>ИТОГО :</t>
  </si>
  <si>
    <t>Муниципальное бюджетное учреждение «Ресурсный центр»</t>
  </si>
  <si>
    <t>Развитие студенческого движения</t>
  </si>
  <si>
    <t xml:space="preserve">Поддержка молодых семей </t>
  </si>
  <si>
    <t>ИТОГО по МБУ «Ресурсный центр»:</t>
  </si>
  <si>
    <t xml:space="preserve">Организация временного трудоустройства несовершенно-летних </t>
  </si>
  <si>
    <t xml:space="preserve">Развитие системы патриотического воспитания. Формирование чувства патриотизма, гражданского долга
</t>
  </si>
  <si>
    <t>Поддержка волонтерского движения в городе, создание условий для самореализации молодежи</t>
  </si>
  <si>
    <t>Организация и проведение общественных работ и общест-венной практики молодежи</t>
  </si>
  <si>
    <t>ВСЕГО по разделу:</t>
  </si>
  <si>
    <t>Приведение в нормативное состояние объекта, обеспечение доступной среды жизнедеятельности инвалидов и других маломобильных групп населения</t>
  </si>
  <si>
    <t>Проведение городских и участие в районных, краевых, всероссийских, международных конкурсах и фестивалях</t>
  </si>
  <si>
    <t>Формирование и реализация культурной политики, способствующей созданию позитивного имиджа и межнациональной стабильности</t>
  </si>
  <si>
    <t>Проведение международного фестиваля "Барабан плюс"</t>
  </si>
  <si>
    <t>Укрепление положительного имиджа города Краснокамска</t>
  </si>
  <si>
    <t>Участие в федеральных, краевых, районных социально-значимых проектах, инновационных конкурсах</t>
  </si>
  <si>
    <t>Развитие инновационной деятельности, улучшение качества культуры обслуживания населения</t>
  </si>
  <si>
    <t>Организация и проведение акции "Имена в истории Краснокамска"</t>
  </si>
  <si>
    <t>Организация досуга населения в городском парке культуры и отдыха</t>
  </si>
  <si>
    <t>Организация досуга населения</t>
  </si>
  <si>
    <t>Патриотическое воспитание молодежи, развитие имиджа города</t>
  </si>
  <si>
    <t>Благоустройство территории городского парка культуры и отдыха</t>
  </si>
  <si>
    <t>Муниципальное бюджетное учреждение культуры "Краснокамский краеведческий музей"</t>
  </si>
  <si>
    <t>Формирование и реализация культурной политики города</t>
  </si>
  <si>
    <t>Монтаж выставок с разработкой эскизов, выполнением дизайнерских работ, печати</t>
  </si>
  <si>
    <t>Укрепление материально-технической базы</t>
  </si>
  <si>
    <t>Сотрудничество со специалистами государственных архивов</t>
  </si>
  <si>
    <t>Стажировка научных сотрудников в музеях края, страны</t>
  </si>
  <si>
    <t>Приобретение научной и учебной литературы, исторических ценностей, подписка периодических изданий, издательская деятельность</t>
  </si>
  <si>
    <t>Пополнение фондов музея</t>
  </si>
  <si>
    <t>Организация музейных мероприятий для жителей города</t>
  </si>
  <si>
    <t>Участие в проекте "Приведение в нормативное состояние объектов социальной сферы"</t>
  </si>
  <si>
    <t>2015-2018</t>
  </si>
  <si>
    <t>Обеспечение доступа к электронным цифровым ресурсам, создание виртуальных экспозиций в сети "Интернет"</t>
  </si>
  <si>
    <t>Обеспечение равного и свободного доступа населения к информационным ресурсам</t>
  </si>
  <si>
    <t>Монтаж системы видеонаблюдения  Музея Игрушки</t>
  </si>
  <si>
    <t>Выполнение предписаний надзорных органов</t>
  </si>
  <si>
    <t>Капитальный и текущий ремонт городских библиотек-филиалов (участие в проекте "Приведение в нормативное состояние объектов социальной сферы"</t>
  </si>
  <si>
    <t>Приобретение мебели и оргтехники</t>
  </si>
  <si>
    <t>Организация и проведение  мероприятий для населения</t>
  </si>
  <si>
    <t xml:space="preserve">Монтаж системы видеонаблюдения  </t>
  </si>
  <si>
    <t>Итого по библиотекам-филиалам, в т.ч.:</t>
  </si>
  <si>
    <t>Капитальный ремонт учреждения (участие в проекте "Приведение в нормативное состояние объектов социальной сферы"</t>
  </si>
  <si>
    <t>Ремонт асфальта на дорожках и в каре</t>
  </si>
  <si>
    <t>2014-2015</t>
  </si>
  <si>
    <t>Установка наружного и внутреннего видеонаблюдения</t>
  </si>
  <si>
    <t>Приобретение современного оборудования и материалов для оборудования выставок</t>
  </si>
  <si>
    <t>Соответствие современным требованиям и нормам</t>
  </si>
  <si>
    <t>Приобретение экспонатов (картин, скульптур)</t>
  </si>
  <si>
    <t>Пополнение фондов галереи</t>
  </si>
  <si>
    <t>Обеспечение равного и свободного доступа населения к информационным ресурсам. Укрепление материально-технической базы</t>
  </si>
  <si>
    <t xml:space="preserve">Приобретение мебели </t>
  </si>
  <si>
    <t>Участие в научных семинарах, экспедициях по району для приобретения экспонатов, стажировка научных сотрудников в ведущих музеях края, России</t>
  </si>
  <si>
    <t>Приобретение литературы об искусстве</t>
  </si>
  <si>
    <t>Формирование и реализация культурной политики</t>
  </si>
  <si>
    <t>Обеспечение доступной среды жизнедеятельности инвалидов и других категорий населения</t>
  </si>
  <si>
    <t>Муниципальное бюджетное учреждение культуры "Дворец культуры Гознака"</t>
  </si>
  <si>
    <t>Техническое обследование здания</t>
  </si>
  <si>
    <t>Обеспечение безопасности</t>
  </si>
  <si>
    <t>Капитальный и текущий ремонт МБУК "ДК Гознака" (участие в проекте "Приведение в нормативное состояние объектов социальной сферы")</t>
  </si>
  <si>
    <t>Проведение благоустроительных работ в сквере ДК Гознака</t>
  </si>
  <si>
    <t>Создание позитивного облика города</t>
  </si>
  <si>
    <t>Приобретение автомобиля для перевозки творческих коллективов</t>
  </si>
  <si>
    <t>Приобретение инвентаря для проведения уличных мероприятий</t>
  </si>
  <si>
    <t>Организация ежемесячного семейного досуга в формате "Всей семьей - во Дворец!"</t>
  </si>
  <si>
    <t>Предоставление населению новых видов услуг</t>
  </si>
  <si>
    <t>Изготовление и установка бюста в сквере "ДК Гознака" директору КБФГ И.А.Селивановичу</t>
  </si>
  <si>
    <t>Юбилейные мероприятия, посвященные 55-летию ДК Гознака</t>
  </si>
  <si>
    <t>Организация концертных программ творческих коллективов</t>
  </si>
  <si>
    <t>Итого по МБУК "Дворец культуры Гознака", в т.ч.:</t>
  </si>
  <si>
    <t>Всего по разделу "Культура", в т.ч.:</t>
  </si>
  <si>
    <t>Укрепление материально-технической  базы. Повышение уровня технической и материальной оснащенности учреждений культуры в соответствии с современными требованиями</t>
  </si>
  <si>
    <t>Поддержка Аллеи трудовой Славы, реконструкция, установка видеонаблюдения</t>
  </si>
  <si>
    <t>Реставрация экспонатов и экспозиций</t>
  </si>
  <si>
    <t>Повышение качества предоставляемых услуг</t>
  </si>
  <si>
    <t>Укрепление материально-технической базы. Создание позитивного имиджа учреждения</t>
  </si>
  <si>
    <t>Организация и проведение мероприятий</t>
  </si>
  <si>
    <t>Укрепление материально-технической базы. Создание позитивного имиджа учреждения. Приведение в соответствие с требованиями и нормами</t>
  </si>
  <si>
    <t>Приобретение театральных кресел (участие проекте "Приведение в нормативное состояние объектов социальной сферы")</t>
  </si>
  <si>
    <t>Поддержка и развитие экспериментальной базовой площадки для прохождения практики студентов ПГАИИК</t>
  </si>
  <si>
    <t>День города. Подготовка к 80-летнему юбилею г. Краснокамска</t>
  </si>
  <si>
    <t xml:space="preserve">Формирование единого культурного пространства на территории города </t>
  </si>
  <si>
    <t>Укрепление имиджа г. Краснокамска, патриотическое воспитание молодежи, организация досуга населения</t>
  </si>
  <si>
    <t>Укрепление положительного имиджа г. Краснокамска</t>
  </si>
  <si>
    <t>Разработка, внедрение новых форм культурно-массовых мероприятий в области гражданско-патриотического, духовно-нравственного, экологического воспитания населения</t>
  </si>
  <si>
    <t>Муниципальное бюджетное учреждение культуры "Краснокамская картинная галерея им. И.И.Морозова"</t>
  </si>
  <si>
    <t>Благоустройство мест отдыха насе-ления: территория набережной (Ротонда, Парусник), арт-объекты ("Мать и Дитя", "Земной шар", "Женщина-солнце", "Подкова", летний кинотеатр "Ракушка",  "Эко-тропа").</t>
  </si>
  <si>
    <t>Итого по общим мероприятиям, в т.ч:</t>
  </si>
  <si>
    <t xml:space="preserve">Материально техническое оснащение учреждений культуры аппаратурой и оборудованием, мероприятия в сфере текущего и капитального ремонта зданий (разработка ПСД) </t>
  </si>
  <si>
    <t>Приобретение музейного экспозиционного оборудования, мебели</t>
  </si>
  <si>
    <t>Укрепление материально-технической базы, создание позитивного имиджа г. Краснокамска</t>
  </si>
  <si>
    <t>Сохранение исторической застройки 30-х годов по ул.Свердлова. Открытие филиала музея репрессий</t>
  </si>
  <si>
    <t>Итого по МБУК "Краснокамский краеведческий музей", в т.ч.:</t>
  </si>
  <si>
    <t>Библиотеки-филиалы № 1, 2, 9, 13, 14.</t>
  </si>
  <si>
    <t>Формирование и реализация культурной политики, способствующей созданию позитив-ного имиджа и межнациональной стабильности</t>
  </si>
  <si>
    <t>Установка сети компьютеров, приобретение медиааппаратуры, музейного оборудования, кондиционеров.</t>
  </si>
  <si>
    <t>Итого по МБУК "Краснокамская картинная галерея им. И.И.Морозова",        в т.ч.:</t>
  </si>
  <si>
    <t>Организация работы камерного семейного кинозала</t>
  </si>
  <si>
    <t xml:space="preserve">Текущий ремонт помещений (в т.ч. спортзала), строительство пандуса к входу, приобретение оргтехники, мебели и оборудования </t>
  </si>
  <si>
    <t xml:space="preserve">Развитие студен-ческой активности, содействие занятости молодежи </t>
  </si>
  <si>
    <t>разметка пешеходных переходов; дорожных знаков;</t>
  </si>
  <si>
    <t>ремонт урн и скамеек;</t>
  </si>
  <si>
    <t xml:space="preserve">ремонт пешеходных мостов и лестниц; </t>
  </si>
  <si>
    <t xml:space="preserve">нанесение осевой дорожной разметки; </t>
  </si>
  <si>
    <t>промывка ливневой канализации;</t>
  </si>
  <si>
    <t>1.1</t>
  </si>
  <si>
    <t>1.2</t>
  </si>
  <si>
    <t>1.3</t>
  </si>
  <si>
    <t>1.4</t>
  </si>
  <si>
    <t>1.5</t>
  </si>
  <si>
    <t>1.6</t>
  </si>
  <si>
    <t>1.7</t>
  </si>
  <si>
    <t>1.8</t>
  </si>
  <si>
    <t>1.9</t>
  </si>
  <si>
    <t>1.10</t>
  </si>
  <si>
    <t>1.11</t>
  </si>
  <si>
    <t>1.12</t>
  </si>
  <si>
    <t>1.13</t>
  </si>
  <si>
    <t>выполнение работ по требованию ОГИБДД;</t>
  </si>
  <si>
    <t xml:space="preserve">содержание дорог и тротуаров, </t>
  </si>
  <si>
    <t>ремонт дорог местного значения, прокладка дорожно-тропиночной сети (ПМП "Благоустройство")</t>
  </si>
  <si>
    <t>Дорожное хозяйство, всего, в т.ч. мероприятия:</t>
  </si>
  <si>
    <t>изготовление и уста-новка урн и скамеек;</t>
  </si>
  <si>
    <t xml:space="preserve">содержание свето-форных объектов; </t>
  </si>
  <si>
    <t xml:space="preserve">устройство искусст-венных неровностей; </t>
  </si>
  <si>
    <t>устройство заездных карманов  и автобус-ных остановок;</t>
  </si>
  <si>
    <t>Озеленение, всего, в т.ч. мероприятия:</t>
  </si>
  <si>
    <t xml:space="preserve">приобретение цветочной рассады; </t>
  </si>
  <si>
    <t xml:space="preserve">содержание объектов внешнего благоустройства; </t>
  </si>
  <si>
    <t xml:space="preserve">аккаризация кладбища, парков и скверов; </t>
  </si>
  <si>
    <t xml:space="preserve">ликвидация борщевика; </t>
  </si>
  <si>
    <t>ремонт скамеек и урн;</t>
  </si>
  <si>
    <t>вырезка поросли;</t>
  </si>
  <si>
    <t>содержание объектов озеленения;</t>
  </si>
  <si>
    <t>прочее озеленение;</t>
  </si>
  <si>
    <t>2.1</t>
  </si>
  <si>
    <t>2.2</t>
  </si>
  <si>
    <t>2.3</t>
  </si>
  <si>
    <t>2.4</t>
  </si>
  <si>
    <t>2.5</t>
  </si>
  <si>
    <t>2.6</t>
  </si>
  <si>
    <t>2.7</t>
  </si>
  <si>
    <t>2.8</t>
  </si>
  <si>
    <t>2.9</t>
  </si>
  <si>
    <t>(ремонт сетей водоснабжения по ул.Бумажников)</t>
  </si>
  <si>
    <t xml:space="preserve">Организация сбора и вывоза мусора, всего, в т.ч. мероприятия: </t>
  </si>
  <si>
    <t>весенняя очистка города;</t>
  </si>
  <si>
    <t>доставка невостребованных трупов</t>
  </si>
  <si>
    <t>содержание кладбища д. К.Бор)</t>
  </si>
  <si>
    <t xml:space="preserve">отлов безнадзорных животных; </t>
  </si>
  <si>
    <t>5.6</t>
  </si>
  <si>
    <t>Прочее благо-устройство, всего, в т.ч. мероприятия:</t>
  </si>
  <si>
    <t xml:space="preserve">ремонт объектов внешнего благо-устройства (Ротонда, Глобус, площадь Гознака, Аллея трудовой славы) </t>
  </si>
  <si>
    <t xml:space="preserve">ликвидация несанк-ционированных свалок; </t>
  </si>
  <si>
    <t>Обеспечение достойной и безопасной среды обитания, приведение объектов инженерной инфраструк-туры в нормативное состояние</t>
  </si>
  <si>
    <t>инженерное обследование жилых домов;</t>
  </si>
  <si>
    <t>6.1</t>
  </si>
  <si>
    <t>6.2</t>
  </si>
  <si>
    <t xml:space="preserve">ремонт жилья детям-сиротам </t>
  </si>
  <si>
    <t xml:space="preserve">Жилищное хозяйство, всего, в т.ч. мероприятия: </t>
  </si>
  <si>
    <t xml:space="preserve">ремонтно-восстанови-тельные мероприятия крыш домов: </t>
  </si>
  <si>
    <t>Уличное освещение, всего, в т.ч. мероприятия:</t>
  </si>
  <si>
    <t>ремонт наружных сетей уличного освещения (ПМП "Благоустройство")</t>
  </si>
  <si>
    <t>устройство, восста-новление парков, скверов (ПМП "Благоустройство")</t>
  </si>
  <si>
    <t>8.1</t>
  </si>
  <si>
    <t>8.2</t>
  </si>
  <si>
    <t>8.3</t>
  </si>
  <si>
    <t>изготовление и установка предупредительных аншлагов;</t>
  </si>
  <si>
    <t>устройство минерализованных полос вдоль дорог и просек</t>
  </si>
  <si>
    <t xml:space="preserve">Лесное хозяйство, всего, в т.ч. мероприятия:  </t>
  </si>
  <si>
    <t>ВСЕГО необходимо средств на реализацию мероприятий программы, в т. ч. по источникам:</t>
  </si>
  <si>
    <t>Обеспечение мер по предуп-реждению возгораний</t>
  </si>
  <si>
    <t>Обеспечение мер по предуп-реждению терроризма</t>
  </si>
  <si>
    <t>водопонижения грунтовых вод Пальтинского месторождения торфа, проходящих под полотном дороги Суходольной</t>
  </si>
  <si>
    <t xml:space="preserve">Капитальный ремонт участка главного канала (ж/б труб) системы </t>
  </si>
  <si>
    <t xml:space="preserve">Развитие инженерной инфраструктуры и </t>
  </si>
  <si>
    <t>благоустройство территории города</t>
  </si>
  <si>
    <t>Стабилизация рабочего давления в системе распре-делительного газопровода</t>
  </si>
  <si>
    <t xml:space="preserve">Ответственные исполнители: Комитет имущественных отношений и землепользования, отдел по социальным вопросам, отдел ЖКХ, благоустройства и транспорта                       </t>
  </si>
  <si>
    <t>фонд софинан-сирования</t>
  </si>
  <si>
    <t>сумма по столбцам</t>
  </si>
  <si>
    <t xml:space="preserve">фонд софинан-сирования </t>
  </si>
  <si>
    <t>Повышение эффектив-ности управления муни-ципальным имуществом, распоряжения земельными участками</t>
  </si>
  <si>
    <t>Развитие физической культуры и массовых              видов спорта</t>
  </si>
  <si>
    <t>Осуществление                 социальной политики</t>
  </si>
  <si>
    <t>Объём финансирования по годам в разрезе источников финансирования, тыс. руб.</t>
  </si>
  <si>
    <t>Всего по прило-жению</t>
  </si>
  <si>
    <t>№ при-ло-же-ния</t>
  </si>
  <si>
    <t xml:space="preserve">Приложение №4.1.2 </t>
  </si>
  <si>
    <t>Наименование мероприятия /адрес</t>
  </si>
  <si>
    <t xml:space="preserve">№ округа </t>
  </si>
  <si>
    <t>Ф.И.О. депутата</t>
  </si>
  <si>
    <t>Обустройство придомовой территории по ул.Циолковского, 8</t>
  </si>
  <si>
    <t>В.Ю. Махнёв</t>
  </si>
  <si>
    <t>Уличное освещение по ул. Менделеева, ул. Северная, ул. Южная</t>
  </si>
  <si>
    <t>Установка противоскоростного вала напротив остановки "Конец-Бор"</t>
  </si>
  <si>
    <t>О.Е. Сергеев</t>
  </si>
  <si>
    <t xml:space="preserve">Благоустройство, защита Соснового бора </t>
  </si>
  <si>
    <t>Ограждение сквера по ул. Чапаева (памятник В.И. Ленину)</t>
  </si>
  <si>
    <t>К.П. Самойлов</t>
  </si>
  <si>
    <t>Очистка дренажных каналов в мрн Молодогвардейцев</t>
  </si>
  <si>
    <t>А.А. Фаррахов</t>
  </si>
  <si>
    <t>Установка противоскоростных валов по ул. У.Громовой</t>
  </si>
  <si>
    <t>О.В. Бутылёва</t>
  </si>
  <si>
    <t>Установка противоскоростных валов по пр. Маяковского (ФОК "Олимпийский"), ул. Свердлова (пешеходная зона)</t>
  </si>
  <si>
    <t>В.Ф. Потапов</t>
  </si>
  <si>
    <t>Установка светофорного объекта на пересечении ул. Шоссейная - ул. Школьная</t>
  </si>
  <si>
    <t>Восстановление уличного освещения по ул. Орджоникидзе, 4, 4А, 4Б</t>
  </si>
  <si>
    <t>Оборудование контейнерной площадки для мусора по ул. Орджоникидзе, 4Б</t>
  </si>
  <si>
    <t>С.В. Головнин</t>
  </si>
  <si>
    <t>Благоустройство придомовой территории по ул. Пушкина, 9, 11, 13, ул. Бумажников, 5, ул. Коммунистическая, 10А, 14, ул. Пушкина, 23, ул. Большевистская, 40, 41, ул. Культуры, 3, 4А, 5, 6, пр. Маяковского, 14, 16</t>
  </si>
  <si>
    <t>М.В. Беляков</t>
  </si>
  <si>
    <t>Организация уличного освещения по ул. Коммунистическая, ул. К.Маркса, ул. Пушкина, ул. Бумажников, ул. Культуры 3, 4А, 5, 6, пр. Маяковского 14, 16</t>
  </si>
  <si>
    <t>Благоустройство пешеходного тротуара м/у магазином "Аппетит" и общежитием лицея № 32 по ул. Энтузиастов</t>
  </si>
  <si>
    <t>Обустройство ограждения вдоль проезжей части по ул. Коммунистическая</t>
  </si>
  <si>
    <t>16, 17</t>
  </si>
  <si>
    <t xml:space="preserve">Благоустройство территории по ул. Энтузиастов, 29-31 (около пром. маг. "Рива"); прилегающей территории к детской площадке около библиотеки по ул. Энтузиастов, 25; около хоккейной коробки по ул. Звёздная, 8-10А </t>
  </si>
  <si>
    <t>Восстановление уличного освещения в мрн Звёздный</t>
  </si>
  <si>
    <t>С.И. Максимов</t>
  </si>
  <si>
    <t>Строительство грунтовой дороги - продление пер. Речной до ул. Красной (2 200 кв. м.)</t>
  </si>
  <si>
    <t>О.Н. Кирильчук</t>
  </si>
  <si>
    <t>Ремонт выгребных ям: ул. Белинского, 1, 8, ул. Советская, 2, 10, 12, ул. Щербакова, 26</t>
  </si>
  <si>
    <t>Т.А. Святоха</t>
  </si>
  <si>
    <t>Установление столбов уличного освещения: по ул. Белинского, 15; ул. Республиканская (возле клуба "Кама)</t>
  </si>
  <si>
    <t>Восстановление дворового освещения: ул. Белинского, 4, 14А, 18-20, ул. Советская, 16А</t>
  </si>
  <si>
    <t>Отсыпка щебнем: ул. Толстого (полностью до ул. Советская), ул. Республиканская (от ул. Белинского до ул. Невская), ул. Ст.Линейная (от ул. Моховая до конца ул. Ст.Линейная), ул. Н.Линейная (от ул. Моховая до конца ул. Н.Линейная), ул. Совхозная, у д. 16 ул. Советская</t>
  </si>
  <si>
    <t>Ликвидация несанкционированных свалок в мрн Запальта, д/сада №49</t>
  </si>
  <si>
    <t>Ремонт подъездных путей к МАДОУ "Детский сад №49", благоустройство территории по периметру д/сада</t>
  </si>
  <si>
    <t>С.А.Атаманова</t>
  </si>
  <si>
    <t>Ремонт участка автомобильной дороги пер. Квартальный</t>
  </si>
  <si>
    <t>Реконструкция существующих сетей водо-снабжения г.Краснокамска</t>
  </si>
  <si>
    <t>Повышение уровня и качества жизни, создание комфортных условий проживания (газоснабжение МКД для приготовления пищи и тепло-снабжения)</t>
  </si>
  <si>
    <t xml:space="preserve">Коммунальное хозяйство, всего, в т.ч. мероприятия: </t>
  </si>
  <si>
    <t xml:space="preserve">Всего за 2014-2018 </t>
  </si>
  <si>
    <t>О.Н.Кирильчук</t>
  </si>
  <si>
    <t>Асфальтирование территории контейнерной площадки по ул. Чапаева, 46</t>
  </si>
  <si>
    <t xml:space="preserve">Устройство уличного освещения тротуаров от ост. "Заводской" на ул. Шоссейная до переезда; от маг. "Весна" до пересечения с ул. Горького; ул. Моховая (от пересечения с ул. Фрунзе до пересечения с ул. Дзержинского около поликлиники </t>
  </si>
  <si>
    <t xml:space="preserve">Приложение №4.2.1 </t>
  </si>
  <si>
    <t>Капитальный ремонт дороги по ул. 50 лет Октября (от школы №4 до ул. Калинина,17)</t>
  </si>
  <si>
    <t>Г.В. Коротких</t>
  </si>
  <si>
    <t>Н.Г. Баяндина</t>
  </si>
  <si>
    <t>Ремонт проезжей части м/у школой №4 и домами по ул. Калинина, 9, ул. 50 лет октября, 6А</t>
  </si>
  <si>
    <t>Асфальтирование придомовой территории: ул. Школьная, 4, ул. К. Маркса. 4, 9, ул. К.Либкнехта, 3-5, тротуар по нечётной стороне ул. К. Либкнехта, пешеходная дорожка к мосту ч/з р. Пальта в районе ул. Чапаева, 11</t>
  </si>
  <si>
    <t>Капитальный ремонт моста ч/з р. Пальта в районе ул. Чапаева, 11</t>
  </si>
  <si>
    <t>Ремонт тротуаров по пр.Комсомольский, 8, 12</t>
  </si>
  <si>
    <t>Капитальный ремонт дороги внутри домов по ул. Пушкина, 9, 11, 13, ул. Коммунистическая, ул. К. Маркса, ул. Бумажников</t>
  </si>
  <si>
    <t>Строительство тротуара по чётной стороне ул. Энтузиастов, 18-32Б</t>
  </si>
  <si>
    <t>Ремонт межквартальных проездов: ул.Звёздная, 3, 4 (ок. д/сада №44), 10, 10А, 12, ул. Энтузиастов, 23, 24, ул. 10 Пятилетки, 3, 5, 11, ул. Победы, 2, 3</t>
  </si>
  <si>
    <t>Ремонт дорог: ул. Энтузиастов, ул. Звёздная</t>
  </si>
  <si>
    <t>Ремонт тротуаров: от остановочного комплекса "Заводской" на ул. Шоссейная до переезда; от ул. Ленина, 1 до здания бывшего ДК Нефтяника; от ул. Ленина, 6 до школы № 9; до библиотеки № 9 ул. Фрунзе, 3А; пешеходной дороги от ул. Ленина, 2 до ул. Ленина, 6</t>
  </si>
  <si>
    <t xml:space="preserve">Восстановление тротуаров: от ул. Ленина, 5 до ул. Павлика Морозова, 2; от ул. Горького, 2 до ул. Фрунзе, 4  </t>
  </si>
  <si>
    <t xml:space="preserve">Ремонт проездов (съездов) к домам: ул. Ленина, 5 - ул. Дзержинского, 2А - 4А - ул. Павлика Морозова, 2; ул. Ленина, 7-9-11; ул. Павлика Морозова, 1-3-5; ул. Ленина, 13 - ул. Фрунзе, 3  </t>
  </si>
  <si>
    <t>Устройство газовой котельной в мрн Мясокомбинат</t>
  </si>
  <si>
    <t>Ремонт тротуара ул. В. Кима, 4-6. Строительство тротуара от ул. В.Кима, 4 до переезда</t>
  </si>
  <si>
    <t>Ремонт асфальтового покрытия остановочного комплекса "Мясокомбинат" для заезда автобусов</t>
  </si>
  <si>
    <t>Асфальтирование дорог: ул. Белинского, ул. Советская, ул. Толстого (от ул. Советская до ул. Невская), пер. Клубный (от ул. Белинского до автомойки пер. Клубный, 1), ул. Линейная (от ул. Ленина до ул. Моховая)</t>
  </si>
  <si>
    <t>Восстановление внутриквартального освещения улиц: ул. Шоссейная (от ул. Шоссейная, 9 до ул. К.Либкнехта, 17), ул. Калинина (от д.11 до д.15)</t>
  </si>
  <si>
    <t>Устройство ливневой канализации по ул. К.Либкнехта, 17-21; ул. Калинина, 4</t>
  </si>
  <si>
    <t>Асфальтирование подходов к контейнерной площадке по ул. Шоссейная, 3 для домов К.Либкнехта, 17, 19, ул. Шоссейная, 3</t>
  </si>
  <si>
    <t>Благоустройство сквера с организацией детской площадки в районе бывшего фонтана м/у д. 3-5 по ул. Суворова и д. 12-14 по ул. Калинина</t>
  </si>
  <si>
    <t>Восстановление сточной ямы по ул. Советская. Устройство сточной трубы ул. Советская, 16А; ул. Белинского 15-20. Очистка сточной трубы ул. Белинского, 15 - пер. Клубный - ул. Н.Ласьвинская. Устройство дренажной ямы со стороны торфяного болота ул. Дзержинского до ул. Н.Линейная (частный сектор).</t>
  </si>
  <si>
    <t>Благоустройство набережной р. Пальта, р. Кама</t>
  </si>
  <si>
    <t>Установка светофорного объекта на пересечении пр. Маяковского - ул. Большевистская</t>
  </si>
  <si>
    <t xml:space="preserve">Обустройство карманов для парковки автотранспорта: ул. Февральская, 4, 6, 6А, 8, ул. Энтузиастов, 5,5А, 6, 8, 10 </t>
  </si>
  <si>
    <t>Установка мусорных контейнеров: напротив д.11 ул. Толстого, ул. Садовая, 2, пер. Клубный напротив автомойки</t>
  </si>
  <si>
    <t>Щебенение проезда с ул. Новостройка до пер. Заречный мрн Матросова; ул. Гайдара, ул. Камская мрн Матросово и ул. Нефтяной мрн Ново-Матросово, ул. Январская, ул. Тупиковая мрн Ново-Матросово и ул. Пятилеток и пер. Пятилеток, ул. Жданова мрн Матросово</t>
  </si>
  <si>
    <t>Устройство остановочного комплекса около школы-интерната №9, установка дорожного знака "Пешеходный переход" у магазина "Нина"</t>
  </si>
  <si>
    <t>Создание парка семейного отдыха по ул. Энтузиастов, около. д.26 и д.28</t>
  </si>
  <si>
    <t>Строительство тротуара за д.6 по ул. Победы, ремонт тротуара и подъездного пути к МАОУДОД "Ровесник" по ул. Комарова, 3</t>
  </si>
  <si>
    <t xml:space="preserve">Ремонт дорог: от магазина "Весна" ул. Красноуральская, 13 до пересечения с ул. Горького; ул. Дзержинского (от пересечения с ул. Ленина до пересечения с ул. Моховая) </t>
  </si>
  <si>
    <t xml:space="preserve">Приложение №4.3.1 </t>
  </si>
  <si>
    <t>Расселение домов: ул. Запальта, 18/1, 18/2, 17/1, ул. Пугачёва, 15</t>
  </si>
  <si>
    <t>Расселение домов: ул. К. Маркса, 8, 10, 12, 26, 33, 38, 57,  ул. Большевистская, 18, 20, 24, 26</t>
  </si>
  <si>
    <t>С.А. Атаманова</t>
  </si>
  <si>
    <t>Мероприятия плана: Ремонт дорог с асфальтовым покрытием, внутридворовых проездов и тротуаров. Строительство тротуаров. Газоснабжение жилых домов усадебной застройки.</t>
  </si>
  <si>
    <t>Строительство "Газопровод-закольцовка от ул.Промышленная до пер. Речной в микрорайоне Матросова г. Краснокамска Пермского края"</t>
  </si>
  <si>
    <t>Газификация жилых домов усадебной застройки, уменьшение затрат на тепло-снабжение в связи с перехо-дом на альтерна-тивный источник теплоснабжения</t>
  </si>
  <si>
    <t>Реализация приоритетного регионального проекта "Достойное жильё"</t>
  </si>
  <si>
    <t xml:space="preserve">Улучшение внешнего облика жилых домов, создание комфор-тных условий проживания </t>
  </si>
  <si>
    <t>Ремонт дорожного покрытия пер. Квартальный</t>
  </si>
  <si>
    <t>Л.А. Гладких</t>
  </si>
  <si>
    <t>Подсыпка щебнем ул. К.Маркса (от ул. Маяковского до ул. Пушкина, от пр. Мира до К.Маркса, 41)</t>
  </si>
  <si>
    <t>Благоустройство придомовых территорий ул. К.Маркса от д.11 до ул. Пушкина</t>
  </si>
  <si>
    <t>Расселение домов: ул. Коммунистическая, 2Б, 4, ул. К.Маркса, 42, 44, 46, 48, 50, 61, 65, 67, ул. Бумажников, 6, 8</t>
  </si>
  <si>
    <t xml:space="preserve">Расселение ветхих аварийных домов </t>
  </si>
  <si>
    <t>Мероприятия плана: Устройство детских и спортивных площадок</t>
  </si>
  <si>
    <t>Устройство детских площадок: ул. Северная, ул. Гагарина, 77, проезд Рождественский, 3, 3Б</t>
  </si>
  <si>
    <t>Строительство детских площадок во дворе  домов ул. 50 лет октября, 1 и ул. Школьная, 24; по ул. Калинина, 3А</t>
  </si>
  <si>
    <t>Устройство детской площадки, футбольного поля по ул. К. Либкнехта, 3-5</t>
  </si>
  <si>
    <t>Благоустройство детских площадок: ул. Чапаева, 33Б, 37, 55, 57, 57А</t>
  </si>
  <si>
    <t>Устройство детской площадки по ул. О. Кошевого</t>
  </si>
  <si>
    <t>Строительство детской площадки ул. К.Маркса, 34</t>
  </si>
  <si>
    <t xml:space="preserve">Организация футбольной/ баскетбольной площадки м/у домами 9 и 11 по ул. Пушкина, обустройство детских площадок по ул. Пушкина 9, 11, 13, 23, ул. Коммунистическая, 14, ул. Большевистская, 40, 41, по ул. Культуры, 3, 5, 4А, 6, пр. Маяковского, 14, 16   </t>
  </si>
  <si>
    <t>Строительство детских площадок: ул. Февральская, 4, 6, 8, ул. Энтузиастов, 8. Строительство спортивной площадки по ул.Энтузиастов, 5</t>
  </si>
  <si>
    <t>Разработка проектов современных детских площадок, спортивных комплексов, проведение анализа состояния имеющихся площадок</t>
  </si>
  <si>
    <t>Устройство детской площадки по ул. Энтузиастов, 24; устройство спортивно-оздоровительной площадки у клуба "Радуга"; восстановление детских площадок: ул. Энтузиастов, 28, ул. К.Маркса, 89, 91</t>
  </si>
  <si>
    <t>Благоустройство детской площадки "Восток" в мрн Заводской, строительство спортивной площадки в мрн Заводской и мрн Мясокомбинат, строительство детской площадки в мрн Мясокомбинат</t>
  </si>
  <si>
    <t>Благоустройство детской площадки по пер. Клубный. Восстановление детской площадки по ул. Советская м/у д.20 и д.33. Восстановление катка, строительство зимних горок.</t>
  </si>
  <si>
    <t>Приложение №4.2.2</t>
  </si>
  <si>
    <t>Установка системы водоотведения по ул. Циолковского, 8</t>
  </si>
  <si>
    <t>Установка централизованного водоснабжения по ул. Северная</t>
  </si>
  <si>
    <t>Утепление водонапорной колонки по ул. Южная</t>
  </si>
  <si>
    <t>Приведение в нормативное состояние сетей водоснабжения и водоотведения в мрн "Центр"</t>
  </si>
  <si>
    <t>Ремонт ливневой канализации по ул. Энтузиастов, ул. Победы</t>
  </si>
  <si>
    <t>Ремонт сетей водоснабжения и водоотведения в         мрн Звёздный</t>
  </si>
  <si>
    <t>Проектирование и строительство водовода в мрн Ново-Матросово (с конца ул. Новостройки мрн Матросово до ул. Нефтяная мрн Ново-Матросово, протяжённостью ок. 2 000 м, D-100 мм)</t>
  </si>
  <si>
    <t>Мероприятия плана: Водоснабжение и водоотведение, ливневая канализация</t>
  </si>
  <si>
    <t>Отсыпка дороги по ул. Южная, пер. Зелёный, Западный, Лесопильный-1, Лесопильный-2</t>
  </si>
  <si>
    <t xml:space="preserve">Приложение №4.1.1 </t>
  </si>
  <si>
    <t>Капитальный ремонт ул. Менделеева, ул. Северная, ул. Гагарина</t>
  </si>
  <si>
    <t>Г.В. Ушакова, С.Г. Рукавиш-никова</t>
  </si>
  <si>
    <t>Переселение 296 человек из 9-ти домов общей площадью жилых помещений 4112,1 кв.м (ул.Запальта, 18/4; ул. К. Маркса, 57, 61, 69, 6, 8, 10, 12; ул. Белинского, 15)</t>
  </si>
  <si>
    <t xml:space="preserve">Переселение граждан из ветхого аварийного жилищного фонда </t>
  </si>
  <si>
    <t>Переселение 49 человек из 2-х домов общей площадью жилых помещений 999,3 кв.м (ул. Советская, 8, ул.Чапаева, 36)</t>
  </si>
  <si>
    <t>Переселение 86 человек из 3-х домов общей площадью жилых помещений 1289,3 кв.м (ул. Большевистская, 42; ул. К.Маркса, 33; пр.Мира, 3)</t>
  </si>
  <si>
    <t>Переселение 119 человек из 3-х домов общей площадью жилых помещений 1504,8 кв.м (ул. Киевская, 19; ул. Городская, 46; ул.К.Маркса, 71)</t>
  </si>
  <si>
    <t>Обустройство ливневой канализации по ул.Февральская, 4, у магазина "Ангор" по ул.Энтузиастов</t>
  </si>
  <si>
    <t>Устройство детской площадки          ул.Большевистская, 13</t>
  </si>
  <si>
    <t>Проектирование и строительство рас-пределительного газопровода к жилым домам усадебной застройки по ул.Новой Стройки от дома №29 (в границах пер. Безымянный - пер.Речной) в микрорайоне Матросова г.Краснокамска</t>
  </si>
  <si>
    <t>Реконструкция сетей водоснабжения</t>
  </si>
  <si>
    <t>Устройство детской площадки в районе бывшего фонтана м/у д. 3-5 по ул. Суворова и д. 12-14 по ул. Калинина</t>
  </si>
  <si>
    <t>Мероприятия,</t>
  </si>
  <si>
    <t>направленные на</t>
  </si>
  <si>
    <t>поддержку и развитие</t>
  </si>
  <si>
    <t xml:space="preserve">деятельности СТОС и </t>
  </si>
  <si>
    <t>уличных комитетов,</t>
  </si>
  <si>
    <t>(проведение</t>
  </si>
  <si>
    <t>материалов и т.д.)</t>
  </si>
  <si>
    <t>2014-</t>
  </si>
  <si>
    <t>местный</t>
  </si>
  <si>
    <t>бюджет</t>
  </si>
  <si>
    <t>Проявление</t>
  </si>
  <si>
    <t>профессиональных</t>
  </si>
  <si>
    <t>кадров</t>
  </si>
  <si>
    <t>общественников,</t>
  </si>
  <si>
    <t>повышение уровня</t>
  </si>
  <si>
    <t>информированности</t>
  </si>
  <si>
    <t>жителей города,</t>
  </si>
  <si>
    <t>общественное</t>
  </si>
  <si>
    <t>признание</t>
  </si>
  <si>
    <t xml:space="preserve">деятельности </t>
  </si>
  <si>
    <t>активов ТОС,</t>
  </si>
  <si>
    <t>уличных комитетов</t>
  </si>
  <si>
    <t>внебюд-</t>
  </si>
  <si>
    <t>жетные</t>
  </si>
  <si>
    <t>средства</t>
  </si>
  <si>
    <t>улучшение внешнего</t>
  </si>
  <si>
    <t>облика города,</t>
  </si>
  <si>
    <t xml:space="preserve">развитие </t>
  </si>
  <si>
    <t>волонтёрского</t>
  </si>
  <si>
    <t>движения,</t>
  </si>
  <si>
    <t>направленного на</t>
  </si>
  <si>
    <t>благоустройство и</t>
  </si>
  <si>
    <t>озеленение города</t>
  </si>
  <si>
    <t>(проведение акции</t>
  </si>
  <si>
    <t>"Цветы родному</t>
  </si>
  <si>
    <t>городу", конкурсов</t>
  </si>
  <si>
    <t xml:space="preserve">"Краснокамск </t>
  </si>
  <si>
    <t>новогодний" и</t>
  </si>
  <si>
    <t>"Сделай город</t>
  </si>
  <si>
    <t>красивым")</t>
  </si>
  <si>
    <t>Стимулирование и</t>
  </si>
  <si>
    <t>поддержка</t>
  </si>
  <si>
    <t>общественных</t>
  </si>
  <si>
    <t>инициатив в</t>
  </si>
  <si>
    <t>решении вопросов</t>
  </si>
  <si>
    <t xml:space="preserve">благоустройства и </t>
  </si>
  <si>
    <t>озеленения</t>
  </si>
  <si>
    <t>городских</t>
  </si>
  <si>
    <t>территорий.</t>
  </si>
  <si>
    <t>Формирование у</t>
  </si>
  <si>
    <t>населения</t>
  </si>
  <si>
    <t>ответственного</t>
  </si>
  <si>
    <t>отношения к</t>
  </si>
  <si>
    <t>объектам</t>
  </si>
  <si>
    <t>благоустройства.</t>
  </si>
  <si>
    <t>расширение</t>
  </si>
  <si>
    <t>партнёрских</t>
  </si>
  <si>
    <t>общественными организациями</t>
  </si>
  <si>
    <t>организациями,</t>
  </si>
  <si>
    <t>реализующими свои</t>
  </si>
  <si>
    <t xml:space="preserve">программы в </t>
  </si>
  <si>
    <t>социальной сфере</t>
  </si>
  <si>
    <t xml:space="preserve">спартакиады "Лучшая </t>
  </si>
  <si>
    <t xml:space="preserve">дворовая команда", </t>
  </si>
  <si>
    <t>ярмарки-выставки</t>
  </si>
  <si>
    <t>"Дары лета" и т.д.)</t>
  </si>
  <si>
    <t xml:space="preserve">местный </t>
  </si>
  <si>
    <t>отношений с</t>
  </si>
  <si>
    <t>Пропаганда</t>
  </si>
  <si>
    <t>здорового образа</t>
  </si>
  <si>
    <t>Привлечение</t>
  </si>
  <si>
    <t>внимания населения</t>
  </si>
  <si>
    <t>к традиционной</t>
  </si>
  <si>
    <t>культуре, духовно-</t>
  </si>
  <si>
    <t>историческому</t>
  </si>
  <si>
    <t>наследию города,</t>
  </si>
  <si>
    <t>сохранению</t>
  </si>
  <si>
    <t>традиций.</t>
  </si>
  <si>
    <t xml:space="preserve">жизни среди </t>
  </si>
  <si>
    <t xml:space="preserve">подрастающего </t>
  </si>
  <si>
    <t xml:space="preserve">поколения, летняя </t>
  </si>
  <si>
    <t xml:space="preserve">занятость </t>
  </si>
  <si>
    <t>подростков</t>
  </si>
  <si>
    <t>сохранение и</t>
  </si>
  <si>
    <t>исторических</t>
  </si>
  <si>
    <t>традиций города</t>
  </si>
  <si>
    <t>Сохранение,</t>
  </si>
  <si>
    <t>использование и</t>
  </si>
  <si>
    <t>популяризация</t>
  </si>
  <si>
    <t>объектов</t>
  </si>
  <si>
    <t>наследия</t>
  </si>
  <si>
    <t>(памятников</t>
  </si>
  <si>
    <t xml:space="preserve">истории и </t>
  </si>
  <si>
    <t>культурного</t>
  </si>
  <si>
    <t>культуры),</t>
  </si>
  <si>
    <t>находящихся в</t>
  </si>
  <si>
    <t>собственности</t>
  </si>
  <si>
    <t>поселения,</t>
  </si>
  <si>
    <t>охрана объектов</t>
  </si>
  <si>
    <t xml:space="preserve">(памятников </t>
  </si>
  <si>
    <t xml:space="preserve">культуры) </t>
  </si>
  <si>
    <t>местного</t>
  </si>
  <si>
    <t>(муниципального)</t>
  </si>
  <si>
    <t>значения,</t>
  </si>
  <si>
    <t>расположенных на</t>
  </si>
  <si>
    <t xml:space="preserve">территории </t>
  </si>
  <si>
    <t>поселения</t>
  </si>
  <si>
    <t>(Изготовление и</t>
  </si>
  <si>
    <t>установка</t>
  </si>
  <si>
    <t>мемориальных</t>
  </si>
  <si>
    <t>досок жителям</t>
  </si>
  <si>
    <t>города, внесшим</t>
  </si>
  <si>
    <t>большой вклад в</t>
  </si>
  <si>
    <t>его развитие, а</t>
  </si>
  <si>
    <t>также установка</t>
  </si>
  <si>
    <t>юбилейными</t>
  </si>
  <si>
    <t>датами в истории</t>
  </si>
  <si>
    <t>досок, в связи с</t>
  </si>
  <si>
    <t>города.</t>
  </si>
  <si>
    <t>Награждение</t>
  </si>
  <si>
    <t>победителей</t>
  </si>
  <si>
    <t>акции "Имена в</t>
  </si>
  <si>
    <t>истории</t>
  </si>
  <si>
    <t>Краснокамска")</t>
  </si>
  <si>
    <t>Ежегодные</t>
  </si>
  <si>
    <t>конкурсы</t>
  </si>
  <si>
    <t>профессионального</t>
  </si>
  <si>
    <t>победителям)</t>
  </si>
  <si>
    <t>мастерства (Гранты</t>
  </si>
  <si>
    <t>Организация и</t>
  </si>
  <si>
    <t>осуществление</t>
  </si>
  <si>
    <t>мероприятий</t>
  </si>
  <si>
    <t>поселении;</t>
  </si>
  <si>
    <t>создание условий</t>
  </si>
  <si>
    <t>для деятельности</t>
  </si>
  <si>
    <t>по работе с детьми</t>
  </si>
  <si>
    <t>и молодёжью в</t>
  </si>
  <si>
    <t>добровольных</t>
  </si>
  <si>
    <t>формирований</t>
  </si>
  <si>
    <t>населения по</t>
  </si>
  <si>
    <t>охране обществен-</t>
  </si>
  <si>
    <t>ного порядка</t>
  </si>
  <si>
    <t>оказывающих</t>
  </si>
  <si>
    <t>влияние на</t>
  </si>
  <si>
    <t>развитие</t>
  </si>
  <si>
    <t>территории</t>
  </si>
  <si>
    <t xml:space="preserve">поддержку </t>
  </si>
  <si>
    <t>инициатив,</t>
  </si>
  <si>
    <t>Контроль за</t>
  </si>
  <si>
    <t>исполнением</t>
  </si>
  <si>
    <t>устанавливающих</t>
  </si>
  <si>
    <t>в т.ч. требования</t>
  </si>
  <si>
    <t>по содержанию</t>
  </si>
  <si>
    <t>правил благоуст-</t>
  </si>
  <si>
    <t>ройств территории</t>
  </si>
  <si>
    <t xml:space="preserve">зданий, к внешнему </t>
  </si>
  <si>
    <t>виду фасадов и</t>
  </si>
  <si>
    <t>ограждений</t>
  </si>
  <si>
    <t>соответствующих</t>
  </si>
  <si>
    <t>зданий и</t>
  </si>
  <si>
    <t>сооружений;</t>
  </si>
  <si>
    <t>благоустройства</t>
  </si>
  <si>
    <t>поселения;</t>
  </si>
  <si>
    <t xml:space="preserve">оказание </t>
  </si>
  <si>
    <t>содействия в</t>
  </si>
  <si>
    <t>работе</t>
  </si>
  <si>
    <t>общественным</t>
  </si>
  <si>
    <t>организациям</t>
  </si>
  <si>
    <t xml:space="preserve">организация </t>
  </si>
  <si>
    <t>Ответственные исполнители: Отдел развития территориального общественного самоуправления (п.1-3), управление делами администрации (п.4-6), отдел по связям с общественностью (п.4.2)</t>
  </si>
  <si>
    <t>(проведение темати-</t>
  </si>
  <si>
    <t>ческих семинаров,</t>
  </si>
  <si>
    <t>издание информаци-</t>
  </si>
  <si>
    <t>онно-методических</t>
  </si>
  <si>
    <t>Организация и проведение массово-зрелищных мероприятий для молодёжи</t>
  </si>
  <si>
    <t>Ремонт ливневой канализации по         ул.Коммунальная, 15, 19</t>
  </si>
  <si>
    <t>С.Н. Макарова</t>
  </si>
  <si>
    <t>Ремонт дороги от ул. Энтузиастов, 18 до ул.Коммунальная, 23; от ул. 10-ой Пятилетки, 11 до ул. Победы, 2</t>
  </si>
  <si>
    <t>Ремонт (восстановление) уличного освещения по частному сектору от пер. Новый до ул. Бумажников, ул. Победы, 2, 3, ул. Энтузиастов, 19</t>
  </si>
  <si>
    <t>Установка табличек с названием остановки, расписанием автобусов в мрн Звёздный, Новый посёлок</t>
  </si>
  <si>
    <t>Ремонт сетей водоснабжения и водоотведения в мрн Новый посёлок</t>
  </si>
  <si>
    <t xml:space="preserve">Оборудование детских площадок по ул. Победы, 2, 3, ул. Энтузиастов, 11А, 14, 16, 18, ул.Коммунальная, 10 </t>
  </si>
  <si>
    <t>Обустройство ливневой канализации по ул. Чапаева, в особенности возле д. 51, 53</t>
  </si>
  <si>
    <t>Строительство детской спортивной площадки во дворе домов по ул. Чапаева, 51-53 (аналогично площадки у бассейна "Дельфин") на условиях софинансирования; по ул. Чапаева, 45-47</t>
  </si>
  <si>
    <t>Благоустройство Соснового бора в мрн "Больничный городок"</t>
  </si>
  <si>
    <t>Устройство остановочного комплекса около городского автовокзала</t>
  </si>
  <si>
    <t>Асфальтирование и благоустройство межквартального проезда от пер. Пальтинский, 3А до ул. Комарова, 11</t>
  </si>
  <si>
    <t>С.Ю. Урахов</t>
  </si>
  <si>
    <t>Обеспечение безопасности движения пешеходов по отремонтированному проезду от ул. К.Либкнехта, 2Б до ул. Комарова, 14</t>
  </si>
  <si>
    <t>Ремонт асфальтового покрытия от ул. Комарова, 11 до пер. Пальтинский, 8</t>
  </si>
  <si>
    <t>Устройство детской площадки по ул. Комарова, 4, 4А</t>
  </si>
  <si>
    <t xml:space="preserve">Установка опор освещения во дворах домов по пер. Гознаковский </t>
  </si>
  <si>
    <t>Ремонт асфальтового покрытия вдоль            ул.Комарова, 9</t>
  </si>
  <si>
    <t>Установка табличек с указанием названий остановочных комплексов в мрн Заводской, Мясокомбинат</t>
  </si>
  <si>
    <t xml:space="preserve">Восстановление уличного освещения: ул. Горького, 2; ул. Фрунзе № 4. Ремонт уличных сетей наружного освещения: ул. Ленина, ул. Дзержинского, ул. Горького, ул. Фрунзе </t>
  </si>
  <si>
    <t>Планировка поверхности дорог и отсыпка щебнем: ул. Горького (от ул. Крупской до ул. Горького, 36), ул. Крупская, ул. Трудовая, ул. Краснокамская, пер. Лесной, ул. Красноуральская, ул. 8-го Марта, ул. Лермонтова, ул. Октябрьская, пер. Столбовой (от ул. Ленина до ул. Трудовая); ул. Нахимова (расклиновка мелким щебнем); ул. Железнодорожная, 13-17; заезд с ул. Шоссейная на ул. Железнодорожная, 1; ул. Металлистов; пер. Восточный (от ул. Металлистов до ул. Восточная)</t>
  </si>
  <si>
    <t xml:space="preserve">Установка противоскоростного вала через межквартальный проезд по ул. Победы, 2 </t>
  </si>
  <si>
    <t>Устройство освещения внутриквартальных проездов по ул. Чапаева, 51-53, ул. Пушкина, 4-14</t>
  </si>
  <si>
    <t>Устройство освещения внутриквартальных проездов по ул. Чапаева, 37-51</t>
  </si>
  <si>
    <t>Устройство уличного освещения сквозного прохода к школе №3 от ул. К.Либкнехта, 6 (вдоль Картинной галереи)  до ул. Комарова, 5</t>
  </si>
  <si>
    <t>Устройство уличного освещения по ул. Комарова, 11-13; проход к школе №3 от ул. Комарова, 11</t>
  </si>
  <si>
    <t>Ремонт тротуара по ул. Калинина (от пересечения с ул. Школьная до ул. Калинина, 16)</t>
  </si>
  <si>
    <t>Восстановление уличного освещения: ул. Лермонтова, ул. 8-ое марта, ул. Октябрьская, ул. Набережная, ул. Трудовая, ул. Краснокамская, ул. Красноуральская, ул. Крупской, ул. Октябрьская, ул. В. Кима, ул. Металлистов, ул. Загородная, ул. Лихачёва, ул. Нахимова, ул. П.Осипенко, пер. Восточный. Устройство уличного освещения от ул. В.Кима, 10 до пер. Восточный, 4. Устройство внутриквартального освещения около д/сада №47</t>
  </si>
  <si>
    <t>Устройство контейнерной площадки по ул. Энтузиастов, 24</t>
  </si>
  <si>
    <t>Ремонт тротуаров и подъездных путей: ул. Энтузиастов, 13, 17, 19, 24, 27, 29, 31, ул. Звёздная, 8-12, ул. К.Маркса, 87, 89, 91</t>
  </si>
  <si>
    <t>Мероприятия плана: Благоустройство территории, ремонт щебёночных дорог, ремонт тротуаров и проездов, уличное освещение, установка светофорных объектов, ликвидация несанкционированных свалок и т.д.</t>
  </si>
  <si>
    <t>2. Строительство ВЛ-0,4кВ</t>
  </si>
  <si>
    <t>Проектирование и строительство рас-пределительного газопровода в мкр Ново-Матросово г.Краснокамска Пермского края</t>
  </si>
  <si>
    <t>Обеспечение надёжности электрообеспе-чения присоединённых потребителей, обеспечение перспективного развития территории микрорайона (электроснаб-жение 60 участков под ИЖД, перевод нагрузки с ТП-58 на новую ТП для 40 домов)</t>
  </si>
  <si>
    <t>Строительство рас-пределительного газопровода к жилым домам усадебной застрой-ки мкр Ласьва г.Краснокамска (ул. Городская, дома с №30 по №38)</t>
  </si>
  <si>
    <t xml:space="preserve">Электроснабжение посёлка Матросова г.Краснокамска Пермского края </t>
  </si>
  <si>
    <t>1. Установка новой КТП и строительство        ВЛ-6кВ</t>
  </si>
  <si>
    <t>Струк-тура, %</t>
  </si>
  <si>
    <t>Асфальтирование путей подъезда и стоянки для автотранспорта гостиницы "КАМА"</t>
  </si>
  <si>
    <t>МУП "Гостиница "КАМА"</t>
  </si>
  <si>
    <t>Заявитель (частное лицо / организация)</t>
  </si>
  <si>
    <t>Обустройство ливневой канализации перекр. ул. Большевистская - пр. Комсомольский</t>
  </si>
  <si>
    <t xml:space="preserve">Проект и строительство распределительного газопровода к жилым домам усадебной застройки по ул. Новостройка (в границах пер. Безымянный - пер. Речной) мрн Матросово </t>
  </si>
  <si>
    <t>Проект, экспертиза и строительство распредели-тельного газопровода к жилым домам усадебной застройки по ул. Январская, Светлая мрн Ново-Матросово</t>
  </si>
  <si>
    <t xml:space="preserve">в рамках реализации инвестиционной программы МУП "Краснокамские коммунальные городские электрические сети": </t>
  </si>
  <si>
    <t>Развитие ценностной ориентации и повышение информационной грамотности молодых семей</t>
  </si>
  <si>
    <t>Обеспечение участия спортсменов, ветеранов спорта в краевых, региональных, всероссийских соревнованиях</t>
  </si>
  <si>
    <t>Выполнение энерго-сберегающих мероприятий в учреждениях спорта</t>
  </si>
  <si>
    <t>Формирование у населения потребности в занятиях спортом</t>
  </si>
  <si>
    <t>общественных групп,</t>
  </si>
  <si>
    <t>инициативных групп</t>
  </si>
  <si>
    <t>Техническое обследование выпуска главного канала (ж/б труб) системы водопонижения грунтовых вод Пальтинского месторождения торфа в р. Пальта</t>
  </si>
  <si>
    <t>Бюджетные и муниципальные учреждения</t>
  </si>
  <si>
    <t>Сертификация спортивных объектов</t>
  </si>
  <si>
    <t>Обеспечение безопасности, повышение качества физкультурно-оздоровительных и спортивных услуг. Повышение престижа учреждений спорта</t>
  </si>
  <si>
    <t xml:space="preserve">ул.Советская, 10; </t>
  </si>
  <si>
    <t>6.3</t>
  </si>
  <si>
    <t>7.1</t>
  </si>
  <si>
    <t>7.2</t>
  </si>
  <si>
    <t xml:space="preserve">оплата уличного освещения, обслу-живание и ремонт наружных сетей уличного освещения </t>
  </si>
  <si>
    <t xml:space="preserve">содержание, установка и ремонт дорожных знаков; </t>
  </si>
  <si>
    <t>расчистка квартальных просек;</t>
  </si>
  <si>
    <t>Ответственные исполнители: помощник главы по ГО и ЧС, МУ «Служба заказчика» (п.1-9, 13-15), Комитет имущественных отношений и землепользования (п.10-12)</t>
  </si>
  <si>
    <t>Информирование населения, изготов-ление и установка</t>
  </si>
  <si>
    <t xml:space="preserve">аншлагов на противо-пожарную тематику </t>
  </si>
  <si>
    <t>Обеспечение мер по предуп-реждению по-жаров в жилых помещениях</t>
  </si>
  <si>
    <t xml:space="preserve">Капитальный ремонт берего-укрепления реки Камы в районе центральной набережной в 
</t>
  </si>
  <si>
    <t>ного коллектора от негативного воздействия поверхностных вод; повышение безопасности берегоукреп-ления и предотвраще-ния размыва береговых частей, примыкающих к территориям промышленных предприятий</t>
  </si>
  <si>
    <t>Обеспечение защиты жилых  территории застройки, напорного канализацион-</t>
  </si>
  <si>
    <t xml:space="preserve">составе долгосрочной целевой программы «Предупреждение вредного воздействия вод и обеспечение безопасности ГТС на территории  Пермского края на 2013-2020 годы». Капитальный ремонт ГТС №1*, №2*, №3**
1.* - 2017 год.
2.** - 2018год.
3. ПСД – 2015г.
</t>
  </si>
  <si>
    <t>устройство площадок для установки мусоросборников (ПМП "Благоустройство")</t>
  </si>
  <si>
    <t>приобретение контейнеров</t>
  </si>
  <si>
    <t>Установка контейнерной площадки по ул. Менделеева, по ул. Запальта</t>
  </si>
  <si>
    <t>Мероприятия плана: Капитальный ремонт многоквартирных домов</t>
  </si>
  <si>
    <t xml:space="preserve">Приложение №4.2.3 </t>
  </si>
  <si>
    <t>Головнин С.В.</t>
  </si>
  <si>
    <t>Капитальный ремонт МКД: пр. Мира, 9, пер. Банковский, 4, Комсомольский пр., 16, ул. Большевистская, 33, 37, Комсомольский пр., 15, 17, 24, ул. Культуры, 3, 5, 6 (кровля)</t>
  </si>
  <si>
    <t>Капитальный ремонт крыш - ул. Белинского, 1, 4, 5, 8, ул. Советская, 2, 6, 8, 10, 16а, ул. Щербакова, 26</t>
  </si>
  <si>
    <t xml:space="preserve">Капитальный ремонт: кровли - ул. Коммунистическая, 8, 12; фасадов, балконов, подъездов - ул. Бумажников, 5, ул. Коммунистическая, 8, 10, 12; подъездов, установка табличек с адресом дома - ул. Коммунистическая, 14, ул. Пушкина, 23; фасадов, балконов, подъездов - ул. Большевистская, 37; крыши и балконов, обустройство желоба на крыше, обустройство крылец над подъездами - ул. Культуры, 4  </t>
  </si>
  <si>
    <t>Обеспечение безопасности на дорогах, разработка плана дислокации (расположения) дорожных знаков, дорожной разметки, пешеходных переходов в соответствии с нормативными требованиями</t>
  </si>
  <si>
    <t>Устройство площадки с ровным асфальтовым покрытием для обучения и приёма (сдачи) экзаменов ГИБДД у кандидатов в водители зарегистрированных в г. Красноркамске и Краснокамском муниципальном районе, оборудованной в соответствии с требованиями Постановления Правительства РФ</t>
  </si>
  <si>
    <t>Благоустройство придомовой территории, грейде-рование, отсыпка по ул. Молодёжная, 5, 6, 7, 8, 10</t>
  </si>
  <si>
    <t xml:space="preserve">Ремонт высоковольтных деревянных и железобе-тонных опор по ул. Красноуральская от д.35 до д.45 </t>
  </si>
  <si>
    <t>Предупреждение возгораний древесных насаждений</t>
  </si>
  <si>
    <t>Всего, в т.ч.:</t>
  </si>
  <si>
    <t xml:space="preserve">ВСЕГО необходимо средств на реализацию мероприятий Программы </t>
  </si>
</sst>
</file>

<file path=xl/styles.xml><?xml version="1.0" encoding="utf-8"?>
<styleSheet xmlns="http://schemas.openxmlformats.org/spreadsheetml/2006/main">
  <numFmts count="6">
    <numFmt numFmtId="43" formatCode="_-* #,##0.00_р_._-;\-* #,##0.00_р_._-;_-* &quot;-&quot;??_р_._-;_-@_-"/>
    <numFmt numFmtId="164" formatCode="#,##0.0"/>
    <numFmt numFmtId="165" formatCode="#,##0.0000"/>
    <numFmt numFmtId="166" formatCode="#,##0.000"/>
    <numFmt numFmtId="167" formatCode="0.0"/>
    <numFmt numFmtId="168" formatCode="#,##0.0_ ;\-#,##0.0\ "/>
  </numFmts>
  <fonts count="22">
    <font>
      <sz val="10"/>
      <name val="Arial"/>
    </font>
    <font>
      <sz val="14"/>
      <name val="Times New Roman"/>
      <family val="1"/>
      <charset val="204"/>
    </font>
    <font>
      <b/>
      <sz val="14"/>
      <name val="Times New Roman"/>
      <family val="1"/>
      <charset val="204"/>
    </font>
    <font>
      <sz val="12"/>
      <name val="Times New Roman"/>
      <family val="1"/>
      <charset val="204"/>
    </font>
    <font>
      <i/>
      <sz val="14"/>
      <name val="Times New Roman"/>
      <family val="1"/>
      <charset val="204"/>
    </font>
    <font>
      <sz val="8"/>
      <name val="Arial"/>
      <family val="2"/>
      <charset val="204"/>
    </font>
    <font>
      <b/>
      <sz val="13"/>
      <name val="Times New Roman"/>
      <family val="1"/>
      <charset val="204"/>
    </font>
    <font>
      <sz val="13"/>
      <name val="Times New Roman"/>
      <family val="1"/>
      <charset val="204"/>
    </font>
    <font>
      <sz val="13.5"/>
      <name val="Times New Roman"/>
      <family val="1"/>
      <charset val="204"/>
    </font>
    <font>
      <b/>
      <sz val="12"/>
      <name val="Times New Roman"/>
      <family val="1"/>
      <charset val="204"/>
    </font>
    <font>
      <b/>
      <i/>
      <sz val="12"/>
      <name val="Times New Roman"/>
      <family val="1"/>
      <charset val="204"/>
    </font>
    <font>
      <sz val="10"/>
      <name val="Arial"/>
      <family val="2"/>
      <charset val="204"/>
    </font>
    <font>
      <sz val="14"/>
      <color rgb="FF000000"/>
      <name val="Times New Roman"/>
      <family val="1"/>
      <charset val="204"/>
    </font>
    <font>
      <sz val="14"/>
      <color indexed="8"/>
      <name val="Times New Roman"/>
      <family val="1"/>
      <charset val="204"/>
    </font>
    <font>
      <sz val="14"/>
      <color rgb="FFFF0000"/>
      <name val="Times New Roman"/>
      <family val="1"/>
      <charset val="204"/>
    </font>
    <font>
      <sz val="12"/>
      <color rgb="FFFF0000"/>
      <name val="Times New Roman"/>
      <family val="1"/>
      <charset val="204"/>
    </font>
    <font>
      <sz val="10"/>
      <name val="Arial"/>
      <family val="2"/>
      <charset val="204"/>
    </font>
    <font>
      <sz val="14"/>
      <color theme="1"/>
      <name val="Times New Roman"/>
      <family val="1"/>
      <charset val="204"/>
    </font>
    <font>
      <sz val="13"/>
      <color theme="1"/>
      <name val="Times New Roman"/>
      <family val="1"/>
      <charset val="204"/>
    </font>
    <font>
      <i/>
      <sz val="12.5"/>
      <name val="Times New Roman"/>
      <family val="1"/>
      <charset val="204"/>
    </font>
    <font>
      <b/>
      <sz val="14"/>
      <color theme="1"/>
      <name val="Times New Roman"/>
      <family val="1"/>
      <charset val="204"/>
    </font>
    <font>
      <sz val="12"/>
      <color theme="1"/>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s>
  <cellStyleXfs count="2">
    <xf numFmtId="0" fontId="0" fillId="0" borderId="0"/>
    <xf numFmtId="43" fontId="16" fillId="0" borderId="0" applyFont="0" applyFill="0" applyBorder="0" applyAlignment="0" applyProtection="0"/>
  </cellStyleXfs>
  <cellXfs count="554">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wrapText="1"/>
    </xf>
    <xf numFmtId="0" fontId="1" fillId="0" borderId="1" xfId="0" applyFont="1" applyBorder="1" applyAlignment="1">
      <alignment wrapText="1"/>
    </xf>
    <xf numFmtId="0" fontId="1" fillId="0" borderId="0" xfId="0" applyFont="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164" fontId="1" fillId="0" borderId="1" xfId="0" applyNumberFormat="1" applyFont="1" applyBorder="1" applyAlignment="1">
      <alignment horizontal="center" vertical="top" wrapText="1"/>
    </xf>
    <xf numFmtId="1" fontId="1" fillId="0" borderId="1" xfId="0" applyNumberFormat="1" applyFont="1" applyBorder="1" applyAlignment="1">
      <alignment horizontal="center" vertical="top" wrapText="1"/>
    </xf>
    <xf numFmtId="164" fontId="1" fillId="0" borderId="1" xfId="0" applyNumberFormat="1" applyFont="1" applyBorder="1" applyAlignment="1">
      <alignment horizontal="left" vertical="top"/>
    </xf>
    <xf numFmtId="49" fontId="1" fillId="0" borderId="1" xfId="0" applyNumberFormat="1" applyFont="1" applyBorder="1" applyAlignment="1">
      <alignment vertical="top" wrapText="1"/>
    </xf>
    <xf numFmtId="0" fontId="1" fillId="0" borderId="1" xfId="0" applyFont="1" applyBorder="1" applyAlignment="1">
      <alignment vertical="top" wrapText="1"/>
    </xf>
    <xf numFmtId="164" fontId="1" fillId="0" borderId="1" xfId="0" applyNumberFormat="1" applyFont="1" applyBorder="1" applyAlignment="1">
      <alignment vertical="top" wrapText="1"/>
    </xf>
    <xf numFmtId="0" fontId="1" fillId="0" borderId="4" xfId="0" applyFont="1" applyBorder="1" applyAlignment="1">
      <alignment horizontal="left" vertical="top" wrapText="1"/>
    </xf>
    <xf numFmtId="0" fontId="3" fillId="0" borderId="3" xfId="0" applyFont="1" applyBorder="1" applyAlignment="1">
      <alignment horizontal="center" wrapText="1"/>
    </xf>
    <xf numFmtId="0" fontId="1" fillId="0" borderId="0" xfId="0" applyFont="1" applyBorder="1" applyAlignment="1">
      <alignment wrapText="1"/>
    </xf>
    <xf numFmtId="0" fontId="1" fillId="0" borderId="0" xfId="0" applyFont="1" applyBorder="1" applyAlignment="1">
      <alignment horizontal="center" vertical="top" wrapText="1"/>
    </xf>
    <xf numFmtId="0" fontId="0" fillId="0" borderId="0" xfId="0" applyBorder="1" applyAlignment="1">
      <alignment vertical="top" wrapText="1"/>
    </xf>
    <xf numFmtId="0" fontId="1" fillId="0" borderId="1" xfId="0" applyFont="1" applyBorder="1" applyAlignment="1">
      <alignment horizontal="justify" vertical="top" wrapText="1"/>
    </xf>
    <xf numFmtId="0" fontId="0" fillId="0" borderId="1" xfId="0" applyBorder="1" applyAlignment="1">
      <alignment vertical="top" wrapText="1"/>
    </xf>
    <xf numFmtId="0" fontId="1" fillId="0" borderId="1" xfId="0" applyFont="1" applyBorder="1" applyAlignment="1">
      <alignment horizontal="right" vertical="top" wrapText="1"/>
    </xf>
    <xf numFmtId="164" fontId="1" fillId="0" borderId="0" xfId="0" applyNumberFormat="1" applyFont="1" applyBorder="1" applyAlignment="1">
      <alignment vertical="top" wrapText="1"/>
    </xf>
    <xf numFmtId="164" fontId="1" fillId="0" borderId="0" xfId="0" applyNumberFormat="1" applyFont="1" applyBorder="1" applyAlignment="1">
      <alignment wrapText="1"/>
    </xf>
    <xf numFmtId="164" fontId="1" fillId="0" borderId="0" xfId="0" applyNumberFormat="1" applyFont="1" applyAlignment="1">
      <alignment wrapText="1"/>
    </xf>
    <xf numFmtId="164" fontId="6" fillId="0" borderId="1" xfId="0" applyNumberFormat="1" applyFont="1" applyBorder="1" applyAlignment="1">
      <alignment vertical="top" wrapText="1"/>
    </xf>
    <xf numFmtId="164" fontId="3" fillId="0" borderId="0" xfId="0" applyNumberFormat="1" applyFont="1" applyAlignment="1">
      <alignment wrapText="1"/>
    </xf>
    <xf numFmtId="0" fontId="1" fillId="0" borderId="1" xfId="0" applyFont="1" applyFill="1" applyBorder="1" applyAlignment="1">
      <alignment vertical="top" wrapText="1"/>
    </xf>
    <xf numFmtId="164" fontId="2"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164" fontId="1" fillId="0" borderId="0" xfId="0" applyNumberFormat="1"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Border="1" applyAlignment="1">
      <alignment horizontal="right" vertical="top" wrapText="1"/>
    </xf>
    <xf numFmtId="0" fontId="1" fillId="0" borderId="1" xfId="0" applyFont="1" applyBorder="1" applyAlignment="1">
      <alignment horizontal="center" vertical="top" wrapText="1"/>
    </xf>
    <xf numFmtId="0" fontId="1" fillId="0" borderId="0" xfId="0" applyFont="1" applyBorder="1" applyAlignment="1">
      <alignment vertical="top" wrapText="1"/>
    </xf>
    <xf numFmtId="0" fontId="8" fillId="0" borderId="1" xfId="0" applyFont="1" applyBorder="1" applyAlignment="1">
      <alignment vertical="top" wrapText="1"/>
    </xf>
    <xf numFmtId="164" fontId="1" fillId="0" borderId="3" xfId="0" applyNumberFormat="1"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164" fontId="1" fillId="0" borderId="1" xfId="0" applyNumberFormat="1" applyFont="1" applyBorder="1" applyAlignment="1">
      <alignment horizontal="right" vertical="top" wrapText="1"/>
    </xf>
    <xf numFmtId="165" fontId="7" fillId="0" borderId="1" xfId="0" applyNumberFormat="1" applyFont="1" applyBorder="1" applyAlignment="1">
      <alignment vertical="top" wrapText="1"/>
    </xf>
    <xf numFmtId="4" fontId="7" fillId="0" borderId="1" xfId="0" applyNumberFormat="1" applyFont="1" applyBorder="1" applyAlignment="1">
      <alignment vertical="top" wrapText="1"/>
    </xf>
    <xf numFmtId="4" fontId="1" fillId="0" borderId="1" xfId="0" applyNumberFormat="1" applyFont="1" applyBorder="1" applyAlignment="1">
      <alignment vertical="top" wrapText="1"/>
    </xf>
    <xf numFmtId="0" fontId="1" fillId="0" borderId="0" xfId="0" applyFont="1"/>
    <xf numFmtId="0" fontId="1" fillId="0" borderId="3" xfId="0" applyFont="1" applyBorder="1" applyAlignment="1">
      <alignment horizontal="center" wrapText="1"/>
    </xf>
    <xf numFmtId="0" fontId="2" fillId="0" borderId="0" xfId="0" applyFont="1" applyAlignment="1">
      <alignment wrapText="1"/>
    </xf>
    <xf numFmtId="0" fontId="4" fillId="0" borderId="0" xfId="0" applyFont="1" applyAlignment="1">
      <alignment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164" fontId="1" fillId="0" borderId="1" xfId="0" applyNumberFormat="1" applyFont="1" applyBorder="1" applyAlignment="1">
      <alignment horizontal="center" vertical="top" wrapText="1"/>
    </xf>
    <xf numFmtId="0" fontId="1" fillId="0" borderId="1" xfId="0" applyFont="1" applyBorder="1" applyAlignment="1">
      <alignment horizontal="center" vertical="center" wrapText="1"/>
    </xf>
    <xf numFmtId="164" fontId="1" fillId="0" borderId="1" xfId="0" applyNumberFormat="1" applyFont="1" applyFill="1" applyBorder="1" applyAlignment="1">
      <alignment horizontal="center" vertical="top" wrapText="1"/>
    </xf>
    <xf numFmtId="164" fontId="6" fillId="0" borderId="4" xfId="0" applyNumberFormat="1" applyFont="1" applyBorder="1" applyAlignment="1">
      <alignment vertical="top" wrapText="1"/>
    </xf>
    <xf numFmtId="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164" fontId="6" fillId="0" borderId="1" xfId="0" applyNumberFormat="1" applyFont="1" applyBorder="1" applyAlignment="1">
      <alignment horizontal="center" vertical="top" wrapText="1"/>
    </xf>
    <xf numFmtId="164" fontId="6" fillId="0" borderId="1" xfId="0" applyNumberFormat="1" applyFont="1" applyBorder="1" applyAlignment="1">
      <alignment horizontal="right" vertical="top" wrapText="1"/>
    </xf>
    <xf numFmtId="49"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166" fontId="1" fillId="0" borderId="0" xfId="0" applyNumberFormat="1" applyFont="1" applyAlignment="1">
      <alignment vertical="top" wrapText="1"/>
    </xf>
    <xf numFmtId="0" fontId="0" fillId="0" borderId="0" xfId="0" applyAlignment="1">
      <alignment vertical="center"/>
    </xf>
    <xf numFmtId="0" fontId="0" fillId="0" borderId="0" xfId="0" applyAlignment="1">
      <alignment vertical="top"/>
    </xf>
    <xf numFmtId="0" fontId="1" fillId="0" borderId="0" xfId="0" applyFont="1" applyAlignment="1">
      <alignment horizontal="right" vertical="top"/>
    </xf>
    <xf numFmtId="0" fontId="1" fillId="0" borderId="1" xfId="0" applyFont="1" applyBorder="1" applyAlignment="1">
      <alignment horizontal="center" vertical="top" wrapText="1"/>
    </xf>
    <xf numFmtId="0" fontId="1" fillId="0" borderId="3" xfId="0" applyFont="1" applyBorder="1" applyAlignment="1">
      <alignment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center" wrapText="1"/>
    </xf>
    <xf numFmtId="0" fontId="1" fillId="0" borderId="1" xfId="0" applyFont="1" applyBorder="1" applyAlignment="1">
      <alignmen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7" fillId="0" borderId="5" xfId="0" applyFont="1" applyBorder="1" applyAlignment="1">
      <alignment horizontal="left" vertical="top" wrapText="1"/>
    </xf>
    <xf numFmtId="0" fontId="11" fillId="0" borderId="0" xfId="0" applyFont="1" applyAlignment="1">
      <alignment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2" fillId="0" borderId="1" xfId="0" applyFont="1" applyBorder="1" applyAlignment="1">
      <alignment vertical="top" wrapText="1"/>
    </xf>
    <xf numFmtId="0" fontId="0" fillId="0" borderId="0" xfId="0" applyBorder="1"/>
    <xf numFmtId="0" fontId="11" fillId="0" borderId="0" xfId="0" applyFont="1" applyBorder="1" applyAlignment="1">
      <alignment wrapText="1"/>
    </xf>
    <xf numFmtId="0" fontId="1" fillId="0" borderId="5" xfId="0" applyFont="1" applyFill="1" applyBorder="1" applyAlignment="1">
      <alignment vertical="top" wrapText="1"/>
    </xf>
    <xf numFmtId="164" fontId="7" fillId="0" borderId="1" xfId="0" applyNumberFormat="1" applyFont="1" applyFill="1" applyBorder="1" applyAlignment="1">
      <alignment vertical="top" wrapText="1"/>
    </xf>
    <xf numFmtId="164" fontId="1" fillId="0" borderId="1" xfId="0" applyNumberFormat="1" applyFont="1" applyFill="1" applyBorder="1" applyAlignment="1">
      <alignment horizontal="center" vertical="top" wrapText="1"/>
    </xf>
    <xf numFmtId="164" fontId="1" fillId="0" borderId="1" xfId="0" applyNumberFormat="1" applyFont="1" applyBorder="1" applyAlignment="1">
      <alignment horizontal="center" vertical="top" wrapText="1"/>
    </xf>
    <xf numFmtId="0" fontId="1" fillId="2" borderId="0" xfId="0" applyFont="1" applyFill="1" applyAlignment="1"/>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164" fontId="1" fillId="0" borderId="1" xfId="0" applyNumberFormat="1" applyFont="1" applyFill="1" applyBorder="1" applyAlignment="1">
      <alignment horizontal="right" vertical="top" wrapText="1"/>
    </xf>
    <xf numFmtId="0" fontId="1" fillId="0" borderId="1" xfId="0" applyFont="1" applyBorder="1" applyAlignment="1">
      <alignment vertical="top" wrapText="1"/>
    </xf>
    <xf numFmtId="1" fontId="1" fillId="0" borderId="3" xfId="0" applyNumberFormat="1" applyFont="1" applyBorder="1" applyAlignment="1">
      <alignment horizontal="center" vertical="top" wrapText="1"/>
    </xf>
    <xf numFmtId="1" fontId="1" fillId="0" borderId="4" xfId="0" applyNumberFormat="1" applyFont="1" applyBorder="1" applyAlignment="1">
      <alignment horizontal="center" vertical="top" wrapText="1"/>
    </xf>
    <xf numFmtId="49" fontId="1" fillId="0" borderId="3" xfId="0" applyNumberFormat="1" applyFont="1" applyBorder="1" applyAlignment="1">
      <alignment vertical="top" wrapText="1"/>
    </xf>
    <xf numFmtId="49" fontId="1" fillId="0" borderId="4" xfId="0" applyNumberFormat="1" applyFont="1" applyBorder="1" applyAlignment="1">
      <alignment vertical="top" wrapText="1"/>
    </xf>
    <xf numFmtId="0" fontId="13" fillId="0" borderId="1" xfId="0" applyFont="1" applyBorder="1" applyAlignment="1">
      <alignment horizontal="right" vertical="top" wrapText="1"/>
    </xf>
    <xf numFmtId="0" fontId="1" fillId="0" borderId="1" xfId="0" applyFont="1" applyBorder="1" applyAlignment="1">
      <alignment horizontal="center" wrapText="1"/>
    </xf>
    <xf numFmtId="0" fontId="2" fillId="0" borderId="1" xfId="0" applyFont="1" applyBorder="1" applyAlignment="1">
      <alignment vertical="top"/>
    </xf>
    <xf numFmtId="167" fontId="1" fillId="0" borderId="1" xfId="0" applyNumberFormat="1" applyFont="1" applyBorder="1" applyAlignment="1">
      <alignment vertical="top" wrapText="1"/>
    </xf>
    <xf numFmtId="0" fontId="13" fillId="0" borderId="4" xfId="0" applyFont="1" applyBorder="1" applyAlignment="1">
      <alignment horizontal="right" vertical="top" wrapText="1"/>
    </xf>
    <xf numFmtId="0" fontId="14" fillId="3" borderId="0" xfId="0" applyFont="1" applyFill="1" applyAlignment="1">
      <alignment wrapText="1"/>
    </xf>
    <xf numFmtId="0" fontId="14" fillId="3" borderId="0" xfId="0" applyFont="1" applyFill="1" applyAlignment="1">
      <alignment horizontal="center" vertical="center" wrapText="1"/>
    </xf>
    <xf numFmtId="0" fontId="15" fillId="3" borderId="0" xfId="0" applyFont="1" applyFill="1" applyAlignment="1">
      <alignment horizontal="center" wrapText="1"/>
    </xf>
    <xf numFmtId="0" fontId="14" fillId="3" borderId="0" xfId="0" applyFont="1" applyFill="1" applyAlignment="1">
      <alignment vertical="top" wrapText="1"/>
    </xf>
    <xf numFmtId="0" fontId="14" fillId="0" borderId="0" xfId="0" applyFont="1" applyFill="1" applyAlignment="1">
      <alignment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wrapText="1"/>
    </xf>
    <xf numFmtId="2" fontId="1" fillId="0" borderId="3" xfId="0" applyNumberFormat="1" applyFont="1" applyBorder="1" applyAlignment="1">
      <alignment horizontal="center" vertical="top" wrapText="1"/>
    </xf>
    <xf numFmtId="2" fontId="1" fillId="0" borderId="4" xfId="0" applyNumberFormat="1" applyFont="1" applyBorder="1" applyAlignment="1">
      <alignment horizontal="center" vertical="top" wrapText="1"/>
    </xf>
    <xf numFmtId="49" fontId="1" fillId="0" borderId="1" xfId="0" applyNumberFormat="1" applyFont="1" applyBorder="1" applyAlignment="1">
      <alignment horizontal="left" vertical="top" wrapText="1"/>
    </xf>
    <xf numFmtId="49" fontId="1" fillId="0" borderId="0" xfId="0" applyNumberFormat="1" applyFont="1" applyAlignment="1">
      <alignment vertical="top" wrapText="1"/>
    </xf>
    <xf numFmtId="2" fontId="1" fillId="0" borderId="1" xfId="0" applyNumberFormat="1" applyFont="1" applyBorder="1" applyAlignment="1">
      <alignment horizontal="center" vertical="top" wrapText="1"/>
    </xf>
    <xf numFmtId="2" fontId="1" fillId="0" borderId="0" xfId="0" applyNumberFormat="1" applyFont="1" applyAlignment="1">
      <alignment horizontal="center" vertical="top" wrapText="1"/>
    </xf>
    <xf numFmtId="2" fontId="1" fillId="0" borderId="0" xfId="0" applyNumberFormat="1" applyFont="1" applyAlignment="1">
      <alignment horizontal="center" wrapText="1"/>
    </xf>
    <xf numFmtId="1" fontId="1" fillId="0" borderId="1" xfId="0" applyNumberFormat="1" applyFont="1" applyBorder="1" applyAlignment="1">
      <alignment horizontal="center" wrapText="1"/>
    </xf>
    <xf numFmtId="49" fontId="2" fillId="0" borderId="1" xfId="0" applyNumberFormat="1" applyFont="1" applyBorder="1" applyAlignment="1">
      <alignment vertical="top"/>
    </xf>
    <xf numFmtId="1" fontId="1" fillId="0" borderId="1" xfId="0" applyNumberFormat="1" applyFont="1" applyBorder="1" applyAlignment="1">
      <alignment vertical="top" wrapText="1"/>
    </xf>
    <xf numFmtId="3" fontId="1" fillId="0" borderId="1" xfId="0" applyNumberFormat="1" applyFont="1" applyBorder="1" applyAlignment="1">
      <alignment horizontal="center" wrapText="1"/>
    </xf>
    <xf numFmtId="0" fontId="1" fillId="0" borderId="1" xfId="0" applyFont="1" applyBorder="1" applyAlignment="1">
      <alignment horizontal="center" vertical="top" wrapText="1"/>
    </xf>
    <xf numFmtId="0" fontId="0" fillId="0" borderId="1" xfId="0" applyBorder="1"/>
    <xf numFmtId="0" fontId="1" fillId="0" borderId="3" xfId="0" applyFont="1" applyBorder="1" applyAlignment="1">
      <alignment vertical="top" wrapText="1"/>
    </xf>
    <xf numFmtId="0" fontId="1" fillId="0" borderId="4" xfId="0" applyFont="1" applyBorder="1" applyAlignment="1">
      <alignment vertical="top" wrapText="1"/>
    </xf>
    <xf numFmtId="0" fontId="1" fillId="0" borderId="1" xfId="0" applyFont="1" applyBorder="1" applyAlignment="1">
      <alignment vertical="top" wrapText="1"/>
    </xf>
    <xf numFmtId="0" fontId="1" fillId="0" borderId="3"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164" fontId="7" fillId="0" borderId="3" xfId="0" applyNumberFormat="1" applyFont="1" applyFill="1" applyBorder="1" applyAlignment="1">
      <alignment vertical="top" wrapText="1"/>
    </xf>
    <xf numFmtId="164" fontId="7" fillId="0" borderId="5" xfId="0" applyNumberFormat="1" applyFont="1" applyFill="1" applyBorder="1" applyAlignment="1">
      <alignment vertical="top" wrapText="1"/>
    </xf>
    <xf numFmtId="164" fontId="7" fillId="0" borderId="4" xfId="0" applyNumberFormat="1" applyFont="1" applyFill="1" applyBorder="1" applyAlignment="1">
      <alignment vertical="top" wrapText="1"/>
    </xf>
    <xf numFmtId="0" fontId="1" fillId="0" borderId="3" xfId="0" applyFont="1" applyFill="1" applyBorder="1" applyAlignment="1">
      <alignment vertical="top" wrapText="1"/>
    </xf>
    <xf numFmtId="0" fontId="1" fillId="0" borderId="5" xfId="0" applyFont="1" applyFill="1" applyBorder="1" applyAlignment="1">
      <alignment vertical="top" wrapText="1"/>
    </xf>
    <xf numFmtId="0" fontId="1" fillId="0" borderId="4" xfId="0" applyFont="1" applyFill="1" applyBorder="1" applyAlignment="1">
      <alignment vertical="top" wrapText="1"/>
    </xf>
    <xf numFmtId="0" fontId="1" fillId="0" borderId="5" xfId="0" applyFont="1" applyBorder="1" applyAlignment="1">
      <alignment vertical="top" wrapText="1"/>
    </xf>
    <xf numFmtId="49" fontId="1" fillId="0" borderId="5" xfId="0" applyNumberFormat="1" applyFont="1" applyBorder="1" applyAlignment="1">
      <alignment horizontal="center" vertical="top" wrapText="1"/>
    </xf>
    <xf numFmtId="0" fontId="1" fillId="0" borderId="3"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left" vertical="top" wrapText="1"/>
    </xf>
    <xf numFmtId="0" fontId="1" fillId="0" borderId="9" xfId="0" applyFont="1" applyFill="1" applyBorder="1" applyAlignment="1">
      <alignment horizontal="center" vertical="top" wrapText="1"/>
    </xf>
    <xf numFmtId="164" fontId="7" fillId="0" borderId="11" xfId="0" applyNumberFormat="1" applyFont="1" applyFill="1" applyBorder="1" applyAlignment="1">
      <alignment vertical="top" wrapText="1"/>
    </xf>
    <xf numFmtId="0" fontId="7" fillId="0" borderId="4" xfId="0" applyFont="1" applyBorder="1" applyAlignment="1">
      <alignment horizontal="left" vertical="top" wrapText="1"/>
    </xf>
    <xf numFmtId="164" fontId="7" fillId="0" borderId="10" xfId="0" applyNumberFormat="1" applyFont="1" applyFill="1" applyBorder="1" applyAlignment="1">
      <alignment vertical="top" wrapText="1"/>
    </xf>
    <xf numFmtId="0" fontId="1" fillId="0" borderId="6"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12" xfId="0" applyFont="1" applyFill="1" applyBorder="1" applyAlignment="1">
      <alignment horizontal="left" vertical="top" wrapText="1"/>
    </xf>
    <xf numFmtId="164" fontId="7" fillId="0" borderId="8" xfId="0" applyNumberFormat="1" applyFont="1" applyFill="1" applyBorder="1" applyAlignment="1">
      <alignment vertical="top" wrapText="1"/>
    </xf>
    <xf numFmtId="0" fontId="1" fillId="0" borderId="12" xfId="0" applyFont="1" applyFill="1" applyBorder="1" applyAlignment="1">
      <alignment vertical="top" wrapText="1"/>
    </xf>
    <xf numFmtId="0" fontId="1" fillId="0" borderId="9" xfId="0" applyFont="1" applyFill="1" applyBorder="1" applyAlignment="1">
      <alignment vertical="top" wrapText="1"/>
    </xf>
    <xf numFmtId="0" fontId="1" fillId="0" borderId="13" xfId="0" applyFont="1" applyFill="1" applyBorder="1" applyAlignment="1">
      <alignment vertical="top" wrapText="1"/>
    </xf>
    <xf numFmtId="0" fontId="1" fillId="0" borderId="6" xfId="0" applyFont="1" applyBorder="1" applyAlignment="1">
      <alignment horizontal="left" vertical="top" wrapText="1"/>
    </xf>
    <xf numFmtId="2" fontId="3" fillId="0" borderId="0" xfId="0" applyNumberFormat="1" applyFont="1" applyAlignment="1">
      <alignment wrapText="1"/>
    </xf>
    <xf numFmtId="168" fontId="1" fillId="6" borderId="1" xfId="1" applyNumberFormat="1" applyFont="1" applyFill="1" applyBorder="1" applyAlignment="1">
      <alignment vertical="top" wrapText="1"/>
    </xf>
    <xf numFmtId="164" fontId="1" fillId="6" borderId="1" xfId="0" applyNumberFormat="1" applyFont="1" applyFill="1" applyBorder="1" applyAlignment="1">
      <alignment vertical="top" wrapText="1"/>
    </xf>
    <xf numFmtId="164" fontId="1" fillId="7" borderId="1" xfId="0" applyNumberFormat="1" applyFont="1" applyFill="1" applyBorder="1" applyAlignment="1">
      <alignment vertical="top" wrapText="1"/>
    </xf>
    <xf numFmtId="166" fontId="9" fillId="4" borderId="4" xfId="0" applyNumberFormat="1" applyFont="1" applyFill="1" applyBorder="1" applyAlignment="1">
      <alignment vertical="top" wrapText="1"/>
    </xf>
    <xf numFmtId="164" fontId="9" fillId="7" borderId="4" xfId="0" applyNumberFormat="1" applyFont="1" applyFill="1" applyBorder="1" applyAlignment="1">
      <alignment vertical="top" wrapText="1"/>
    </xf>
    <xf numFmtId="166" fontId="9" fillId="6" borderId="1" xfId="0" applyNumberFormat="1" applyFont="1" applyFill="1" applyBorder="1" applyAlignment="1">
      <alignment vertical="top" wrapText="1"/>
    </xf>
    <xf numFmtId="164" fontId="9" fillId="6" borderId="1" xfId="0" applyNumberFormat="1" applyFont="1" applyFill="1" applyBorder="1" applyAlignment="1">
      <alignment vertical="top" wrapText="1"/>
    </xf>
    <xf numFmtId="4" fontId="9" fillId="5" borderId="1" xfId="0" applyNumberFormat="1" applyFont="1" applyFill="1" applyBorder="1" applyAlignment="1">
      <alignment vertical="top" wrapText="1"/>
    </xf>
    <xf numFmtId="164" fontId="9" fillId="5" borderId="1" xfId="0" applyNumberFormat="1" applyFont="1" applyFill="1" applyBorder="1" applyAlignment="1">
      <alignment vertical="top" wrapText="1"/>
    </xf>
    <xf numFmtId="0" fontId="1" fillId="0" borderId="1"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0" xfId="0" applyFont="1" applyAlignment="1">
      <alignment horizontal="right" wrapText="1"/>
    </xf>
    <xf numFmtId="0" fontId="1" fillId="0" borderId="1" xfId="0" applyFont="1" applyBorder="1" applyAlignment="1">
      <alignment vertical="top" wrapText="1"/>
    </xf>
    <xf numFmtId="164" fontId="1" fillId="0" borderId="1" xfId="0" applyNumberFormat="1" applyFont="1" applyFill="1" applyBorder="1" applyAlignment="1">
      <alignment vertical="top" wrapText="1"/>
    </xf>
    <xf numFmtId="0" fontId="1" fillId="0" borderId="0" xfId="0" applyFont="1" applyFill="1" applyBorder="1" applyAlignment="1">
      <alignment vertical="top" wrapText="1"/>
    </xf>
    <xf numFmtId="164" fontId="1" fillId="0" borderId="3" xfId="0" applyNumberFormat="1" applyFont="1" applyFill="1" applyBorder="1" applyAlignment="1">
      <alignment vertical="top" wrapText="1"/>
    </xf>
    <xf numFmtId="164" fontId="1" fillId="0" borderId="4" xfId="0" applyNumberFormat="1" applyFont="1" applyFill="1" applyBorder="1" applyAlignment="1">
      <alignment vertical="top" wrapText="1"/>
    </xf>
    <xf numFmtId="0" fontId="1" fillId="0" borderId="0" xfId="0" applyFont="1" applyAlignment="1">
      <alignment vertical="center" wrapText="1"/>
    </xf>
    <xf numFmtId="164" fontId="6" fillId="0" borderId="4" xfId="0" applyNumberFormat="1" applyFont="1" applyFill="1" applyBorder="1" applyAlignment="1">
      <alignment vertical="top" wrapText="1"/>
    </xf>
    <xf numFmtId="164" fontId="6" fillId="0" borderId="1" xfId="0" applyNumberFormat="1" applyFont="1" applyFill="1" applyBorder="1" applyAlignment="1">
      <alignment vertical="top" wrapText="1"/>
    </xf>
    <xf numFmtId="0" fontId="1" fillId="0" borderId="0" xfId="0" applyFont="1" applyBorder="1" applyAlignment="1">
      <alignment horizontal="right" wrapText="1"/>
    </xf>
    <xf numFmtId="0" fontId="1" fillId="4" borderId="0" xfId="0" applyFont="1" applyFill="1" applyBorder="1" applyAlignment="1">
      <alignment horizontal="center" vertical="top" wrapText="1"/>
    </xf>
    <xf numFmtId="2" fontId="1" fillId="4" borderId="0" xfId="0" applyNumberFormat="1" applyFont="1" applyFill="1" applyBorder="1" applyAlignment="1">
      <alignment horizontal="center" vertical="top" wrapText="1"/>
    </xf>
    <xf numFmtId="0" fontId="1" fillId="7" borderId="0" xfId="0" applyFont="1" applyFill="1" applyBorder="1" applyAlignment="1">
      <alignment horizontal="center" vertical="top" wrapText="1"/>
    </xf>
    <xf numFmtId="0" fontId="1" fillId="6" borderId="0" xfId="0" applyFont="1" applyFill="1" applyBorder="1" applyAlignment="1">
      <alignment horizontal="center" vertical="top" wrapText="1"/>
    </xf>
    <xf numFmtId="0" fontId="1" fillId="8" borderId="0" xfId="0" applyFont="1" applyFill="1" applyBorder="1" applyAlignment="1">
      <alignment horizontal="center" vertical="top" wrapText="1"/>
    </xf>
    <xf numFmtId="0" fontId="1" fillId="5" borderId="0" xfId="0" applyFont="1" applyFill="1" applyBorder="1" applyAlignment="1">
      <alignment horizontal="center" vertical="top" wrapText="1"/>
    </xf>
    <xf numFmtId="2" fontId="1" fillId="6" borderId="6" xfId="0" applyNumberFormat="1" applyFont="1" applyFill="1" applyBorder="1" applyAlignment="1">
      <alignment horizontal="center" vertical="top" wrapText="1"/>
    </xf>
    <xf numFmtId="0" fontId="1" fillId="7" borderId="6" xfId="0" applyFont="1" applyFill="1" applyBorder="1" applyAlignment="1">
      <alignment horizontal="center" vertical="top" wrapText="1"/>
    </xf>
    <xf numFmtId="0" fontId="1" fillId="6" borderId="6" xfId="0" applyFont="1" applyFill="1" applyBorder="1" applyAlignment="1">
      <alignment horizontal="center" vertical="top" wrapText="1"/>
    </xf>
    <xf numFmtId="0" fontId="2" fillId="0" borderId="0" xfId="0" applyFont="1" applyBorder="1" applyAlignment="1">
      <alignment horizontal="center" wrapText="1"/>
    </xf>
    <xf numFmtId="164" fontId="1" fillId="4" borderId="0" xfId="0" applyNumberFormat="1" applyFont="1" applyFill="1" applyBorder="1" applyAlignment="1">
      <alignment horizontal="center" vertical="top" wrapText="1"/>
    </xf>
    <xf numFmtId="164" fontId="1" fillId="5" borderId="0" xfId="0" applyNumberFormat="1" applyFont="1" applyFill="1" applyBorder="1" applyAlignment="1">
      <alignment horizontal="center" vertical="top"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4" fontId="14" fillId="3" borderId="0" xfId="0" applyNumberFormat="1" applyFont="1" applyFill="1" applyAlignment="1">
      <alignment vertical="top" wrapText="1"/>
    </xf>
    <xf numFmtId="49" fontId="1" fillId="0" borderId="14" xfId="0" applyNumberFormat="1" applyFont="1" applyBorder="1" applyAlignment="1">
      <alignment horizontal="center" vertical="top" wrapText="1"/>
    </xf>
    <xf numFmtId="49" fontId="1" fillId="0" borderId="15" xfId="0" applyNumberFormat="1" applyFont="1" applyBorder="1" applyAlignment="1">
      <alignment vertical="top" wrapText="1"/>
    </xf>
    <xf numFmtId="164" fontId="1" fillId="4" borderId="15" xfId="0" applyNumberFormat="1" applyFont="1" applyFill="1" applyBorder="1" applyAlignment="1">
      <alignment vertical="top" wrapText="1"/>
    </xf>
    <xf numFmtId="0" fontId="1" fillId="4" borderId="16" xfId="0" applyFont="1" applyFill="1" applyBorder="1" applyAlignment="1">
      <alignment horizontal="center" vertical="top" wrapText="1"/>
    </xf>
    <xf numFmtId="0" fontId="1" fillId="0" borderId="24" xfId="0" applyFont="1" applyBorder="1" applyAlignment="1">
      <alignment horizontal="center" vertical="center" wrapText="1"/>
    </xf>
    <xf numFmtId="0" fontId="3" fillId="0" borderId="14" xfId="0" applyFont="1" applyBorder="1" applyAlignment="1">
      <alignment horizontal="center" vertical="top" wrapText="1"/>
    </xf>
    <xf numFmtId="0" fontId="3" fillId="0" borderId="15" xfId="0" applyFont="1" applyBorder="1" applyAlignment="1">
      <alignment horizontal="center" wrapText="1"/>
    </xf>
    <xf numFmtId="0" fontId="3" fillId="0" borderId="16" xfId="0" applyFont="1" applyBorder="1" applyAlignment="1">
      <alignment horizontal="center" wrapText="1"/>
    </xf>
    <xf numFmtId="164" fontId="1" fillId="4" borderId="26" xfId="0" applyNumberFormat="1" applyFont="1" applyFill="1" applyBorder="1" applyAlignment="1">
      <alignment vertical="top" wrapText="1"/>
    </xf>
    <xf numFmtId="168" fontId="1" fillId="4" borderId="19" xfId="1" applyNumberFormat="1" applyFont="1" applyFill="1" applyBorder="1" applyAlignment="1">
      <alignment horizontal="right" vertical="top" wrapText="1"/>
    </xf>
    <xf numFmtId="168" fontId="1" fillId="4" borderId="19" xfId="1" applyNumberFormat="1" applyFont="1" applyFill="1" applyBorder="1" applyAlignment="1">
      <alignment vertical="top" wrapText="1"/>
    </xf>
    <xf numFmtId="2" fontId="1" fillId="4" borderId="28" xfId="0" applyNumberFormat="1" applyFont="1" applyFill="1" applyBorder="1" applyAlignment="1">
      <alignment horizontal="center" vertical="top" wrapText="1"/>
    </xf>
    <xf numFmtId="168" fontId="1" fillId="8" borderId="24" xfId="1" applyNumberFormat="1" applyFont="1" applyFill="1" applyBorder="1" applyAlignment="1">
      <alignment vertical="top" wrapText="1"/>
    </xf>
    <xf numFmtId="2" fontId="1" fillId="8" borderId="32" xfId="0" applyNumberFormat="1" applyFont="1" applyFill="1" applyBorder="1" applyAlignment="1">
      <alignment horizontal="center" vertical="top" wrapText="1"/>
    </xf>
    <xf numFmtId="164" fontId="1" fillId="4" borderId="34" xfId="0" applyNumberFormat="1" applyFont="1" applyFill="1" applyBorder="1" applyAlignment="1">
      <alignment vertical="top" wrapText="1"/>
    </xf>
    <xf numFmtId="164" fontId="1" fillId="4" borderId="19" xfId="0" applyNumberFormat="1" applyFont="1" applyFill="1" applyBorder="1" applyAlignment="1">
      <alignment vertical="top" wrapText="1"/>
    </xf>
    <xf numFmtId="0" fontId="1" fillId="4" borderId="35" xfId="0" applyFont="1" applyFill="1" applyBorder="1" applyAlignment="1">
      <alignment horizontal="center" vertical="top" wrapText="1"/>
    </xf>
    <xf numFmtId="164" fontId="1" fillId="8" borderId="24" xfId="0" applyNumberFormat="1" applyFont="1" applyFill="1" applyBorder="1" applyAlignment="1">
      <alignment vertical="top" wrapText="1"/>
    </xf>
    <xf numFmtId="0" fontId="1" fillId="8" borderId="32" xfId="0" applyFont="1" applyFill="1" applyBorder="1" applyAlignment="1">
      <alignment horizontal="center" vertical="top" wrapText="1"/>
    </xf>
    <xf numFmtId="164" fontId="1" fillId="4" borderId="24" xfId="0" applyNumberFormat="1" applyFont="1" applyFill="1" applyBorder="1" applyAlignment="1">
      <alignment vertical="top" wrapText="1"/>
    </xf>
    <xf numFmtId="0" fontId="1" fillId="4" borderId="32" xfId="0" applyFont="1" applyFill="1" applyBorder="1" applyAlignment="1">
      <alignment horizontal="center" vertical="top" wrapText="1"/>
    </xf>
    <xf numFmtId="0" fontId="1" fillId="0" borderId="37" xfId="0" applyNumberFormat="1" applyFont="1" applyBorder="1" applyAlignment="1">
      <alignment horizontal="center" vertical="top" wrapText="1"/>
    </xf>
    <xf numFmtId="4" fontId="9" fillId="0" borderId="19" xfId="0" applyNumberFormat="1" applyFont="1" applyBorder="1" applyAlignment="1">
      <alignment vertical="top" wrapText="1"/>
    </xf>
    <xf numFmtId="164" fontId="9" fillId="0" borderId="19" xfId="0" applyNumberFormat="1" applyFont="1" applyBorder="1" applyAlignment="1">
      <alignment vertical="top" wrapText="1"/>
    </xf>
    <xf numFmtId="164" fontId="9" fillId="8" borderId="24" xfId="0" applyNumberFormat="1" applyFont="1" applyFill="1" applyBorder="1" applyAlignment="1">
      <alignment vertical="top" wrapText="1"/>
    </xf>
    <xf numFmtId="164" fontId="1" fillId="0" borderId="17" xfId="0" applyNumberFormat="1" applyFont="1" applyFill="1" applyBorder="1" applyAlignment="1">
      <alignment horizontal="right" vertical="top" wrapText="1"/>
    </xf>
    <xf numFmtId="4" fontId="9" fillId="4" borderId="4" xfId="0" applyNumberFormat="1" applyFont="1" applyFill="1" applyBorder="1" applyAlignment="1">
      <alignment vertical="top" wrapText="1"/>
    </xf>
    <xf numFmtId="164" fontId="1" fillId="4" borderId="19" xfId="1" applyNumberFormat="1" applyFont="1" applyFill="1" applyBorder="1" applyAlignment="1">
      <alignment vertical="top" wrapText="1"/>
    </xf>
    <xf numFmtId="164" fontId="1" fillId="6" borderId="1" xfId="1" applyNumberFormat="1" applyFont="1" applyFill="1" applyBorder="1" applyAlignment="1">
      <alignment vertical="top" wrapText="1"/>
    </xf>
    <xf numFmtId="164" fontId="1" fillId="8" borderId="24" xfId="1" applyNumberFormat="1" applyFont="1" applyFill="1" applyBorder="1" applyAlignment="1">
      <alignment vertical="top" wrapText="1"/>
    </xf>
    <xf numFmtId="0" fontId="17" fillId="0" borderId="2" xfId="0" applyFont="1" applyBorder="1" applyAlignment="1">
      <alignment horizontal="center" vertical="center" wrapText="1"/>
    </xf>
    <xf numFmtId="0" fontId="17" fillId="0" borderId="0" xfId="0" applyFont="1"/>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1" xfId="0" applyFont="1" applyBorder="1" applyAlignment="1">
      <alignment horizontal="center" vertical="top"/>
    </xf>
    <xf numFmtId="0" fontId="17" fillId="0" borderId="0" xfId="0" applyFont="1" applyAlignment="1">
      <alignment vertical="top" wrapText="1"/>
    </xf>
    <xf numFmtId="0" fontId="17" fillId="0" borderId="1" xfId="0" applyFont="1" applyBorder="1" applyAlignment="1">
      <alignment vertical="top" wrapText="1"/>
    </xf>
    <xf numFmtId="0" fontId="17" fillId="0" borderId="0" xfId="0" applyFont="1" applyAlignment="1">
      <alignment vertical="top"/>
    </xf>
    <xf numFmtId="0" fontId="17" fillId="0" borderId="1" xfId="0" applyFont="1" applyFill="1" applyBorder="1" applyAlignment="1">
      <alignment vertical="top" wrapText="1"/>
    </xf>
    <xf numFmtId="0" fontId="17" fillId="0" borderId="1" xfId="0" applyFont="1" applyBorder="1" applyAlignment="1">
      <alignment horizontal="center" vertical="top" wrapText="1"/>
    </xf>
    <xf numFmtId="0" fontId="17" fillId="0" borderId="0" xfId="0" applyFont="1" applyAlignment="1">
      <alignment horizontal="center"/>
    </xf>
    <xf numFmtId="0" fontId="17" fillId="0" borderId="2" xfId="0" applyFont="1" applyBorder="1" applyAlignment="1">
      <alignment horizontal="right" vertical="center"/>
    </xf>
    <xf numFmtId="0" fontId="18" fillId="0" borderId="1" xfId="0" applyFont="1" applyBorder="1" applyAlignment="1">
      <alignment horizontal="center" vertical="center" wrapText="1"/>
    </xf>
    <xf numFmtId="0" fontId="7" fillId="0" borderId="3" xfId="0" applyFont="1" applyBorder="1" applyAlignment="1">
      <alignment horizontal="left" vertical="top" wrapText="1"/>
    </xf>
    <xf numFmtId="0" fontId="17" fillId="0" borderId="0" xfId="0" applyFont="1" applyAlignment="1">
      <alignment horizontal="center"/>
    </xf>
    <xf numFmtId="0" fontId="17" fillId="0" borderId="4" xfId="0" applyFont="1" applyBorder="1" applyAlignment="1">
      <alignment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Border="1" applyAlignment="1">
      <alignment horizontal="left" vertical="top" wrapText="1"/>
    </xf>
    <xf numFmtId="0" fontId="17" fillId="0" borderId="2" xfId="0" applyFont="1" applyBorder="1" applyAlignment="1">
      <alignment horizontal="center" vertical="top" wrapText="1"/>
    </xf>
    <xf numFmtId="0" fontId="17" fillId="0" borderId="2" xfId="0" applyFont="1" applyBorder="1" applyAlignment="1">
      <alignment horizontal="right" vertical="top"/>
    </xf>
    <xf numFmtId="0" fontId="17" fillId="0" borderId="0" xfId="0" applyFont="1" applyAlignment="1">
      <alignment horizontal="center" vertical="top"/>
    </xf>
    <xf numFmtId="0" fontId="17" fillId="0" borderId="0" xfId="0" applyFont="1" applyBorder="1"/>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top"/>
    </xf>
    <xf numFmtId="0" fontId="17" fillId="0" borderId="0" xfId="0" applyFont="1" applyFill="1"/>
    <xf numFmtId="0" fontId="21" fillId="0" borderId="0" xfId="0" applyFont="1"/>
    <xf numFmtId="0" fontId="17" fillId="0" borderId="1" xfId="0" applyFont="1" applyBorder="1" applyAlignment="1">
      <alignment horizontal="left" vertical="top" wrapText="1"/>
    </xf>
    <xf numFmtId="0" fontId="21" fillId="0" borderId="0" xfId="0" applyFont="1" applyAlignment="1">
      <alignment horizontal="left"/>
    </xf>
    <xf numFmtId="0" fontId="21" fillId="0" borderId="0" xfId="0" applyFont="1" applyAlignment="1">
      <alignment horizontal="center"/>
    </xf>
    <xf numFmtId="0" fontId="17" fillId="0" borderId="2" xfId="0" applyFont="1" applyFill="1" applyBorder="1" applyAlignment="1">
      <alignment horizontal="center" vertical="top" wrapText="1"/>
    </xf>
    <xf numFmtId="0" fontId="17" fillId="0" borderId="0" xfId="0" applyFont="1" applyAlignment="1">
      <alignment horizontal="center"/>
    </xf>
    <xf numFmtId="0" fontId="17" fillId="0" borderId="2" xfId="0" applyFont="1" applyBorder="1" applyAlignment="1">
      <alignment horizontal="center" vertical="center"/>
    </xf>
    <xf numFmtId="0" fontId="17" fillId="0" borderId="1" xfId="0" applyFont="1" applyFill="1" applyBorder="1" applyAlignment="1">
      <alignment horizontal="center" vertical="top"/>
    </xf>
    <xf numFmtId="0" fontId="17" fillId="0" borderId="0" xfId="0" applyFont="1" applyAlignment="1">
      <alignment wrapText="1"/>
    </xf>
    <xf numFmtId="0" fontId="1" fillId="0" borderId="4"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164" fontId="1" fillId="0" borderId="3"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3" fillId="0" borderId="0" xfId="0" applyFont="1" applyAlignment="1">
      <alignment horizontal="center" vertical="top" wrapText="1"/>
    </xf>
    <xf numFmtId="164" fontId="1" fillId="0" borderId="5" xfId="0" applyNumberFormat="1" applyFont="1" applyFill="1" applyBorder="1" applyAlignment="1">
      <alignment horizontal="center" vertical="top" wrapText="1"/>
    </xf>
    <xf numFmtId="164" fontId="2" fillId="0" borderId="4" xfId="0" applyNumberFormat="1" applyFont="1" applyBorder="1" applyAlignment="1">
      <alignment horizontal="center" vertical="top" wrapText="1"/>
    </xf>
    <xf numFmtId="0" fontId="1" fillId="0" borderId="5" xfId="0" applyNumberFormat="1" applyFont="1" applyFill="1" applyBorder="1" applyAlignment="1">
      <alignment horizontal="center" vertical="top" wrapText="1"/>
    </xf>
    <xf numFmtId="164" fontId="1" fillId="0" borderId="13" xfId="0" applyNumberFormat="1" applyFont="1" applyFill="1" applyBorder="1" applyAlignment="1">
      <alignment horizontal="center" vertical="top" wrapText="1"/>
    </xf>
    <xf numFmtId="164" fontId="1" fillId="0" borderId="11" xfId="0" applyNumberFormat="1" applyFont="1" applyFill="1" applyBorder="1" applyAlignment="1">
      <alignment horizontal="center" vertical="top" wrapText="1"/>
    </xf>
    <xf numFmtId="0" fontId="1" fillId="0" borderId="40" xfId="0" applyFont="1" applyFill="1" applyBorder="1" applyAlignment="1">
      <alignment horizontal="left" vertical="top" wrapText="1"/>
    </xf>
    <xf numFmtId="0" fontId="1"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4" fontId="1" fillId="0" borderId="12"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4" fontId="1" fillId="0" borderId="41"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10"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164" fontId="1" fillId="0" borderId="12" xfId="0" applyNumberFormat="1" applyFont="1" applyFill="1" applyBorder="1" applyAlignment="1">
      <alignment horizontal="center" vertical="top" wrapText="1"/>
    </xf>
    <xf numFmtId="164" fontId="1" fillId="0" borderId="41" xfId="0" applyNumberFormat="1" applyFont="1" applyFill="1" applyBorder="1" applyAlignment="1">
      <alignment horizontal="center" vertical="top" wrapText="1"/>
    </xf>
    <xf numFmtId="0" fontId="1" fillId="0" borderId="5" xfId="0" applyFont="1" applyFill="1" applyBorder="1" applyAlignment="1">
      <alignment wrapText="1"/>
    </xf>
    <xf numFmtId="0" fontId="1" fillId="0" borderId="4" xfId="0" applyNumberFormat="1" applyFont="1" applyFill="1" applyBorder="1" applyAlignment="1">
      <alignment horizontal="center" vertical="top" wrapText="1"/>
    </xf>
    <xf numFmtId="164" fontId="1" fillId="6" borderId="3" xfId="0" applyNumberFormat="1" applyFont="1" applyFill="1" applyBorder="1" applyAlignment="1">
      <alignment vertical="top" wrapText="1"/>
    </xf>
    <xf numFmtId="0" fontId="1" fillId="6" borderId="12" xfId="0" applyFont="1" applyFill="1" applyBorder="1" applyAlignment="1">
      <alignment horizontal="center" vertical="top" wrapText="1"/>
    </xf>
    <xf numFmtId="164" fontId="1" fillId="5" borderId="4" xfId="0" applyNumberFormat="1" applyFont="1" applyFill="1" applyBorder="1" applyAlignment="1">
      <alignment vertical="top" wrapText="1"/>
    </xf>
    <xf numFmtId="0" fontId="1" fillId="5" borderId="13" xfId="0" applyFont="1" applyFill="1" applyBorder="1" applyAlignment="1">
      <alignment horizontal="center" vertical="top" wrapText="1"/>
    </xf>
    <xf numFmtId="167" fontId="1" fillId="0" borderId="3" xfId="0" applyNumberFormat="1" applyFont="1" applyBorder="1" applyAlignment="1">
      <alignment horizontal="center" vertical="top" wrapText="1"/>
    </xf>
    <xf numFmtId="167" fontId="1" fillId="0" borderId="1" xfId="0" applyNumberFormat="1" applyFont="1" applyBorder="1" applyAlignment="1">
      <alignment horizontal="center" vertical="top" wrapText="1"/>
    </xf>
    <xf numFmtId="164" fontId="1" fillId="4" borderId="19" xfId="0" applyNumberFormat="1" applyFont="1" applyFill="1" applyBorder="1" applyAlignment="1">
      <alignment horizontal="center" vertical="top" wrapText="1"/>
    </xf>
    <xf numFmtId="164" fontId="1" fillId="6" borderId="3" xfId="0" applyNumberFormat="1" applyFont="1" applyFill="1" applyBorder="1" applyAlignment="1">
      <alignment horizontal="center" vertical="top" wrapText="1"/>
    </xf>
    <xf numFmtId="164" fontId="1" fillId="8" borderId="24" xfId="0" applyNumberFormat="1" applyFont="1" applyFill="1" applyBorder="1" applyAlignment="1">
      <alignment horizontal="center" vertical="top" wrapText="1"/>
    </xf>
    <xf numFmtId="0" fontId="17" fillId="0" borderId="4" xfId="0" applyFont="1" applyBorder="1" applyAlignment="1">
      <alignment vertical="top" wrapText="1"/>
    </xf>
    <xf numFmtId="0" fontId="17" fillId="0" borderId="1" xfId="0" applyFont="1" applyFill="1" applyBorder="1" applyAlignment="1">
      <alignment horizontal="center" vertical="top"/>
    </xf>
    <xf numFmtId="0" fontId="1" fillId="0" borderId="1" xfId="0" applyFont="1" applyBorder="1" applyAlignment="1">
      <alignment horizontal="center"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167" fontId="1" fillId="0" borderId="3" xfId="0" applyNumberFormat="1" applyFont="1" applyBorder="1" applyAlignment="1">
      <alignment horizontal="center" vertical="top" wrapText="1"/>
    </xf>
    <xf numFmtId="0" fontId="1" fillId="0" borderId="1" xfId="0" applyFont="1" applyBorder="1" applyAlignment="1">
      <alignment horizontal="left" vertical="top" wrapText="1"/>
    </xf>
    <xf numFmtId="49" fontId="1" fillId="0" borderId="38" xfId="0" applyNumberFormat="1" applyFont="1" applyBorder="1" applyAlignment="1">
      <alignment horizontal="center" vertical="top" wrapText="1"/>
    </xf>
    <xf numFmtId="49" fontId="1" fillId="0" borderId="39" xfId="0" applyNumberFormat="1" applyFont="1" applyBorder="1" applyAlignment="1">
      <alignment horizontal="center" vertical="top" wrapText="1"/>
    </xf>
    <xf numFmtId="0" fontId="17" fillId="0" borderId="1" xfId="0" applyFont="1" applyFill="1" applyBorder="1" applyAlignment="1">
      <alignment horizontal="center" vertical="top"/>
    </xf>
    <xf numFmtId="166" fontId="6" fillId="0" borderId="1" xfId="0" applyNumberFormat="1" applyFont="1" applyBorder="1" applyAlignment="1">
      <alignment vertical="top" wrapText="1"/>
    </xf>
    <xf numFmtId="0" fontId="1" fillId="0" borderId="5" xfId="0" applyFont="1" applyBorder="1" applyAlignment="1">
      <alignment wrapText="1"/>
    </xf>
    <xf numFmtId="164" fontId="1" fillId="6" borderId="0" xfId="0" applyNumberFormat="1" applyFont="1" applyFill="1" applyBorder="1" applyAlignment="1">
      <alignment vertical="top" wrapText="1"/>
    </xf>
    <xf numFmtId="0" fontId="1" fillId="4" borderId="13" xfId="0" applyFont="1" applyFill="1" applyBorder="1" applyAlignment="1">
      <alignment horizontal="center" wrapText="1"/>
    </xf>
    <xf numFmtId="0" fontId="1" fillId="7" borderId="13" xfId="0" applyFont="1" applyFill="1" applyBorder="1" applyAlignment="1">
      <alignment horizontal="center" wrapText="1"/>
    </xf>
    <xf numFmtId="0" fontId="1" fillId="6" borderId="6" xfId="0" applyFont="1" applyFill="1" applyBorder="1" applyAlignment="1">
      <alignment horizontal="center" wrapText="1"/>
    </xf>
    <xf numFmtId="0" fontId="1" fillId="5" borderId="6" xfId="0" applyFont="1" applyFill="1" applyBorder="1" applyAlignment="1">
      <alignment horizontal="center" wrapText="1"/>
    </xf>
    <xf numFmtId="0" fontId="1" fillId="8" borderId="32" xfId="0" applyFont="1" applyFill="1" applyBorder="1" applyAlignment="1">
      <alignment horizontal="center" wrapText="1"/>
    </xf>
    <xf numFmtId="0" fontId="1" fillId="0" borderId="19" xfId="0" applyFont="1" applyBorder="1" applyAlignment="1">
      <alignment horizontal="center" wrapText="1"/>
    </xf>
    <xf numFmtId="0" fontId="17" fillId="0" borderId="0" xfId="0" applyFont="1" applyAlignment="1">
      <alignment horizontal="center" wrapText="1"/>
    </xf>
    <xf numFmtId="0" fontId="17" fillId="0" borderId="0" xfId="0" applyFont="1" applyAlignment="1">
      <alignment horizontal="left" vertical="top" wrapText="1"/>
    </xf>
    <xf numFmtId="0" fontId="17" fillId="0" borderId="3" xfId="0" applyFont="1" applyBorder="1" applyAlignment="1">
      <alignment horizontal="center" vertical="center" wrapText="1"/>
    </xf>
    <xf numFmtId="0" fontId="1" fillId="0" borderId="1" xfId="0" applyFont="1" applyBorder="1" applyAlignment="1">
      <alignment horizontal="center" vertical="top" wrapText="1"/>
    </xf>
    <xf numFmtId="0" fontId="1" fillId="0" borderId="3" xfId="0" applyFont="1" applyBorder="1" applyAlignment="1">
      <alignment vertical="top" wrapText="1"/>
    </xf>
    <xf numFmtId="0" fontId="1" fillId="0" borderId="1" xfId="0" applyFont="1" applyBorder="1" applyAlignment="1">
      <alignment vertical="top" wrapText="1"/>
    </xf>
    <xf numFmtId="0" fontId="1" fillId="0" borderId="4" xfId="0" applyFont="1" applyBorder="1" applyAlignment="1">
      <alignment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9" xfId="0" applyFont="1" applyFill="1" applyBorder="1" applyAlignment="1">
      <alignment horizontal="left" vertical="top" wrapText="1"/>
    </xf>
    <xf numFmtId="0" fontId="3"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4" xfId="0" applyFont="1" applyBorder="1" applyAlignment="1">
      <alignment vertical="top" wrapText="1"/>
    </xf>
    <xf numFmtId="0" fontId="7" fillId="0" borderId="5" xfId="0" applyFont="1" applyBorder="1" applyAlignment="1">
      <alignment horizontal="left" vertical="top" wrapText="1"/>
    </xf>
    <xf numFmtId="0" fontId="1" fillId="0" borderId="4" xfId="0" applyFont="1" applyFill="1" applyBorder="1" applyAlignment="1">
      <alignment horizontal="left" vertical="top" wrapText="1"/>
    </xf>
    <xf numFmtId="49" fontId="1" fillId="0" borderId="4" xfId="0" applyNumberFormat="1" applyFont="1" applyBorder="1" applyAlignment="1">
      <alignment horizontal="center" vertical="top" wrapText="1"/>
    </xf>
    <xf numFmtId="0" fontId="1" fillId="0" borderId="1"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167" fontId="7" fillId="0" borderId="1" xfId="0" applyNumberFormat="1" applyFont="1" applyFill="1" applyBorder="1" applyAlignment="1">
      <alignment vertical="top" wrapText="1"/>
    </xf>
    <xf numFmtId="0" fontId="1" fillId="0" borderId="1"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vertical="top" wrapText="1"/>
    </xf>
    <xf numFmtId="0" fontId="1" fillId="0" borderId="5"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1" xfId="0" applyFont="1" applyFill="1" applyBorder="1" applyAlignment="1">
      <alignment horizontal="center" vertical="top" wrapText="1"/>
    </xf>
    <xf numFmtId="0" fontId="7" fillId="0" borderId="5" xfId="0" applyFont="1" applyBorder="1" applyAlignment="1">
      <alignment horizontal="left" vertical="top" wrapText="1"/>
    </xf>
    <xf numFmtId="0" fontId="1" fillId="0" borderId="5" xfId="0" applyFont="1" applyBorder="1" applyAlignment="1">
      <alignment vertical="top" wrapText="1"/>
    </xf>
    <xf numFmtId="0" fontId="1" fillId="0" borderId="4"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5" xfId="0" applyFont="1" applyFill="1" applyBorder="1" applyAlignment="1">
      <alignment horizontal="center" vertical="top" wrapText="1"/>
    </xf>
    <xf numFmtId="0" fontId="1" fillId="0" borderId="5" xfId="0" applyFont="1" applyFill="1" applyBorder="1" applyAlignment="1">
      <alignment vertical="top" wrapText="1"/>
    </xf>
    <xf numFmtId="0" fontId="1" fillId="0" borderId="3" xfId="0" applyFont="1" applyBorder="1" applyAlignment="1">
      <alignment wrapText="1"/>
    </xf>
    <xf numFmtId="0" fontId="7" fillId="0" borderId="1" xfId="0" applyFont="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top"/>
    </xf>
    <xf numFmtId="0" fontId="17" fillId="0" borderId="1" xfId="0" applyFont="1" applyFill="1" applyBorder="1" applyAlignment="1">
      <alignment horizontal="center" vertical="top"/>
    </xf>
    <xf numFmtId="4" fontId="1" fillId="0" borderId="1" xfId="0" applyNumberFormat="1" applyFont="1" applyBorder="1" applyAlignment="1">
      <alignment horizontal="right" vertical="top" wrapText="1"/>
    </xf>
    <xf numFmtId="0" fontId="1" fillId="0" borderId="1" xfId="0" applyFont="1" applyBorder="1" applyAlignment="1">
      <alignment horizontal="center"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1" xfId="0" applyFont="1" applyFill="1" applyBorder="1" applyAlignment="1">
      <alignment horizontal="center" vertical="top" wrapText="1"/>
    </xf>
    <xf numFmtId="2" fontId="7" fillId="0" borderId="0" xfId="0" applyNumberFormat="1" applyFont="1" applyAlignment="1">
      <alignment horizontal="center" vertical="top" wrapText="1"/>
    </xf>
    <xf numFmtId="0" fontId="1" fillId="0" borderId="1" xfId="0" applyFont="1" applyBorder="1" applyAlignment="1">
      <alignment horizontal="center" vertical="top" wrapText="1"/>
    </xf>
    <xf numFmtId="0" fontId="1" fillId="0" borderId="4" xfId="0" applyFont="1" applyBorder="1" applyAlignment="1">
      <alignment vertical="top" wrapText="1"/>
    </xf>
    <xf numFmtId="0" fontId="1" fillId="0" borderId="4" xfId="0" applyFont="1" applyBorder="1" applyAlignment="1">
      <alignment horizontal="right" vertical="top" wrapText="1"/>
    </xf>
    <xf numFmtId="4" fontId="6" fillId="0" borderId="1" xfId="0" applyNumberFormat="1" applyFont="1" applyBorder="1" applyAlignment="1">
      <alignment vertical="top" wrapText="1"/>
    </xf>
    <xf numFmtId="164" fontId="1" fillId="0" borderId="16" xfId="0" applyNumberFormat="1" applyFont="1" applyFill="1" applyBorder="1" applyAlignment="1">
      <alignment horizontal="right" vertical="top" wrapText="1"/>
    </xf>
    <xf numFmtId="164" fontId="1" fillId="4" borderId="1"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0" fontId="1" fillId="0" borderId="4" xfId="0" applyFont="1" applyFill="1" applyBorder="1" applyAlignment="1">
      <alignment horizontal="left" vertical="top" wrapText="1"/>
    </xf>
    <xf numFmtId="0" fontId="1" fillId="0" borderId="4" xfId="0" applyFont="1" applyFill="1" applyBorder="1" applyAlignment="1">
      <alignment horizontal="center" vertical="top" wrapText="1"/>
    </xf>
    <xf numFmtId="0" fontId="2" fillId="0" borderId="0" xfId="0" applyFont="1" applyAlignment="1">
      <alignment horizontal="center" vertical="top"/>
    </xf>
    <xf numFmtId="164" fontId="1" fillId="0" borderId="3"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4" fontId="8" fillId="0" borderId="3" xfId="0" applyNumberFormat="1" applyFont="1" applyFill="1" applyBorder="1" applyAlignment="1">
      <alignment horizontal="center" vertical="top" wrapText="1"/>
    </xf>
    <xf numFmtId="4" fontId="8" fillId="0" borderId="4" xfId="0" applyNumberFormat="1"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41"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wrapText="1"/>
    </xf>
    <xf numFmtId="0" fontId="4" fillId="0" borderId="0" xfId="0" applyFont="1" applyAlignment="1">
      <alignment horizontal="center" wrapText="1"/>
    </xf>
    <xf numFmtId="0" fontId="1" fillId="0" borderId="0" xfId="0" applyFont="1" applyAlignment="1">
      <alignment horizontal="right" wrapText="1"/>
    </xf>
    <xf numFmtId="0" fontId="1" fillId="0" borderId="1" xfId="0" applyFont="1" applyBorder="1" applyAlignment="1">
      <alignment horizontal="center" vertical="top" wrapText="1"/>
    </xf>
    <xf numFmtId="0" fontId="4" fillId="0" borderId="0" xfId="0" applyFont="1" applyFill="1" applyAlignment="1">
      <alignment horizontal="center" wrapText="1"/>
    </xf>
    <xf numFmtId="49"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49" fontId="2" fillId="0" borderId="0" xfId="0" applyNumberFormat="1" applyFont="1" applyAlignment="1">
      <alignment horizontal="center" wrapText="1"/>
    </xf>
    <xf numFmtId="49" fontId="4" fillId="0" borderId="0" xfId="0" applyNumberFormat="1" applyFont="1" applyAlignment="1">
      <alignment horizontal="center" wrapText="1"/>
    </xf>
    <xf numFmtId="49" fontId="1" fillId="0" borderId="0" xfId="0" applyNumberFormat="1" applyFont="1" applyAlignment="1">
      <alignment horizontal="right" wrapText="1"/>
    </xf>
    <xf numFmtId="1" fontId="1" fillId="0" borderId="3" xfId="0" applyNumberFormat="1" applyFont="1" applyBorder="1" applyAlignment="1">
      <alignment horizontal="center" vertical="top" wrapText="1"/>
    </xf>
    <xf numFmtId="1" fontId="1" fillId="0" borderId="4" xfId="0" applyNumberFormat="1" applyFont="1" applyBorder="1" applyAlignment="1">
      <alignment horizontal="center" vertical="top" wrapText="1"/>
    </xf>
    <xf numFmtId="49" fontId="1" fillId="0" borderId="3"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2" fontId="1" fillId="0" borderId="3" xfId="0" applyNumberFormat="1" applyFont="1" applyBorder="1" applyAlignment="1">
      <alignment horizontal="center" vertical="top" wrapText="1"/>
    </xf>
    <xf numFmtId="2" fontId="1" fillId="0" borderId="4" xfId="0" applyNumberFormat="1" applyFont="1" applyBorder="1" applyAlignment="1">
      <alignment horizontal="center" vertical="top" wrapText="1"/>
    </xf>
    <xf numFmtId="1" fontId="1" fillId="0" borderId="5" xfId="0" applyNumberFormat="1" applyFont="1" applyBorder="1" applyAlignment="1">
      <alignment horizontal="center" vertical="top" wrapText="1"/>
    </xf>
    <xf numFmtId="49" fontId="1" fillId="0" borderId="5" xfId="0" applyNumberFormat="1" applyFont="1" applyBorder="1" applyAlignment="1">
      <alignment horizontal="left" vertical="top" wrapText="1"/>
    </xf>
    <xf numFmtId="2" fontId="1" fillId="0" borderId="5" xfId="0" applyNumberFormat="1" applyFont="1" applyBorder="1" applyAlignment="1">
      <alignment horizontal="center" vertical="top" wrapText="1"/>
    </xf>
    <xf numFmtId="49" fontId="2" fillId="0" borderId="3" xfId="0" applyNumberFormat="1" applyFont="1" applyBorder="1" applyAlignment="1">
      <alignment horizontal="right" vertical="top" wrapText="1"/>
    </xf>
    <xf numFmtId="49" fontId="2" fillId="0" borderId="5" xfId="0" applyNumberFormat="1" applyFont="1" applyBorder="1" applyAlignment="1">
      <alignment horizontal="right" vertical="top" wrapText="1"/>
    </xf>
    <xf numFmtId="49" fontId="2" fillId="0" borderId="4" xfId="0" applyNumberFormat="1" applyFont="1" applyBorder="1" applyAlignment="1">
      <alignment horizontal="right" vertical="top"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vertical="top" wrapText="1"/>
    </xf>
    <xf numFmtId="0" fontId="1" fillId="0" borderId="4"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right" vertical="top" wrapText="1"/>
    </xf>
    <xf numFmtId="0" fontId="1" fillId="0" borderId="5" xfId="0" applyFont="1" applyBorder="1" applyAlignment="1">
      <alignment horizontal="center" vertical="top" wrapText="1"/>
    </xf>
    <xf numFmtId="0" fontId="1" fillId="0" borderId="5" xfId="0" applyFont="1" applyBorder="1" applyAlignment="1">
      <alignment horizontal="right" vertical="top" wrapText="1"/>
    </xf>
    <xf numFmtId="0" fontId="1" fillId="0" borderId="4" xfId="0" applyFont="1" applyBorder="1" applyAlignment="1">
      <alignment horizontal="right" vertical="top" wrapText="1"/>
    </xf>
    <xf numFmtId="0" fontId="1" fillId="0" borderId="5" xfId="0" applyNumberFormat="1" applyFont="1" applyBorder="1" applyAlignment="1">
      <alignment horizontal="center" vertical="top" wrapText="1"/>
    </xf>
    <xf numFmtId="0" fontId="1" fillId="0" borderId="4" xfId="0" applyNumberFormat="1" applyFont="1" applyBorder="1" applyAlignment="1">
      <alignment horizontal="center" vertical="top" wrapText="1"/>
    </xf>
    <xf numFmtId="0" fontId="4" fillId="0" borderId="0" xfId="0" applyFont="1" applyFill="1" applyAlignment="1">
      <alignment horizontal="center" vertical="center" wrapText="1"/>
    </xf>
    <xf numFmtId="0" fontId="1" fillId="0" borderId="5" xfId="0" applyFont="1" applyBorder="1" applyAlignment="1">
      <alignment vertical="top"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164" fontId="7" fillId="0" borderId="3" xfId="0" applyNumberFormat="1" applyFont="1" applyFill="1" applyBorder="1" applyAlignment="1">
      <alignment horizontal="right" vertical="top" wrapText="1"/>
    </xf>
    <xf numFmtId="164" fontId="7" fillId="0" borderId="4" xfId="0" applyNumberFormat="1" applyFont="1" applyFill="1" applyBorder="1" applyAlignment="1">
      <alignment horizontal="righ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3" xfId="0" applyNumberFormat="1" applyFont="1" applyBorder="1" applyAlignment="1">
      <alignment horizontal="center" vertical="top" wrapText="1"/>
    </xf>
    <xf numFmtId="0" fontId="1" fillId="0" borderId="1" xfId="0" applyFont="1" applyFill="1" applyBorder="1" applyAlignment="1">
      <alignment horizontal="center"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1" xfId="0" applyFont="1" applyBorder="1" applyAlignment="1">
      <alignment horizontal="center" vertical="center" wrapText="1"/>
    </xf>
    <xf numFmtId="0" fontId="17" fillId="0" borderId="0" xfId="0" applyFont="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top" wrapText="1"/>
    </xf>
    <xf numFmtId="0" fontId="20" fillId="0" borderId="0" xfId="0" applyFont="1" applyAlignment="1">
      <alignment horizontal="center"/>
    </xf>
    <xf numFmtId="0" fontId="17" fillId="0" borderId="0" xfId="0" applyFont="1" applyBorder="1" applyAlignment="1">
      <alignment horizontal="center" vertical="center" wrapText="1"/>
    </xf>
    <xf numFmtId="0" fontId="17" fillId="0" borderId="3" xfId="0" applyFont="1" applyBorder="1" applyAlignment="1">
      <alignment vertical="top" wrapText="1"/>
    </xf>
    <xf numFmtId="0" fontId="17" fillId="0" borderId="4" xfId="0" applyFont="1" applyBorder="1" applyAlignment="1">
      <alignment vertical="top"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20" fillId="0" borderId="0" xfId="0" applyFont="1" applyAlignment="1">
      <alignment horizontal="center" wrapText="1"/>
    </xf>
    <xf numFmtId="0" fontId="20" fillId="0" borderId="0" xfId="0" applyFont="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Fill="1" applyBorder="1" applyAlignment="1">
      <alignment vertical="top" wrapText="1"/>
    </xf>
    <xf numFmtId="0" fontId="1" fillId="0" borderId="5" xfId="0" applyFont="1" applyBorder="1" applyAlignment="1">
      <alignment horizontal="left" vertical="top" wrapText="1"/>
    </xf>
    <xf numFmtId="0" fontId="1" fillId="0" borderId="41"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166" fontId="7" fillId="0" borderId="3" xfId="0" applyNumberFormat="1" applyFont="1" applyFill="1" applyBorder="1" applyAlignment="1">
      <alignment vertical="top" wrapText="1"/>
    </xf>
    <xf numFmtId="166" fontId="7" fillId="0" borderId="5" xfId="0" applyNumberFormat="1" applyFont="1" applyFill="1" applyBorder="1" applyAlignment="1">
      <alignment vertical="top" wrapText="1"/>
    </xf>
    <xf numFmtId="166" fontId="7" fillId="0" borderId="4" xfId="0" applyNumberFormat="1" applyFont="1" applyFill="1" applyBorder="1" applyAlignment="1">
      <alignment vertical="top" wrapText="1"/>
    </xf>
    <xf numFmtId="164" fontId="1" fillId="0" borderId="5" xfId="0" applyNumberFormat="1" applyFont="1" applyFill="1" applyBorder="1" applyAlignment="1">
      <alignment horizontal="center" vertical="top" wrapText="1"/>
    </xf>
    <xf numFmtId="0" fontId="19" fillId="0" borderId="0" xfId="0" applyFont="1" applyFill="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167" fontId="1" fillId="0" borderId="3" xfId="0" applyNumberFormat="1" applyFont="1" applyBorder="1" applyAlignment="1">
      <alignment horizontal="center" vertical="top" wrapText="1"/>
    </xf>
    <xf numFmtId="167" fontId="1" fillId="0" borderId="4" xfId="0" applyNumberFormat="1" applyFont="1" applyBorder="1" applyAlignment="1">
      <alignment horizontal="center" vertical="top" wrapText="1"/>
    </xf>
    <xf numFmtId="166" fontId="7" fillId="0" borderId="3" xfId="0" applyNumberFormat="1" applyFont="1" applyBorder="1" applyAlignment="1">
      <alignment horizontal="center" vertical="top" wrapText="1"/>
    </xf>
    <xf numFmtId="166" fontId="7" fillId="0" borderId="4" xfId="0" applyNumberFormat="1" applyFont="1" applyBorder="1" applyAlignment="1">
      <alignment horizontal="center" vertical="top" wrapText="1"/>
    </xf>
    <xf numFmtId="166" fontId="1" fillId="0" borderId="3" xfId="0" applyNumberFormat="1" applyFont="1" applyBorder="1" applyAlignment="1">
      <alignment horizontal="center" vertical="top" wrapText="1"/>
    </xf>
    <xf numFmtId="166" fontId="1" fillId="0" borderId="4" xfId="0" applyNumberFormat="1" applyFont="1" applyBorder="1" applyAlignment="1">
      <alignment horizontal="center" vertical="top" wrapText="1"/>
    </xf>
    <xf numFmtId="166" fontId="1" fillId="0" borderId="3" xfId="0" applyNumberFormat="1" applyFont="1" applyFill="1" applyBorder="1" applyAlignment="1">
      <alignment vertical="top" wrapText="1"/>
    </xf>
    <xf numFmtId="166" fontId="1" fillId="0" borderId="5" xfId="0" applyNumberFormat="1" applyFont="1" applyFill="1" applyBorder="1" applyAlignment="1">
      <alignment vertical="top" wrapText="1"/>
    </xf>
    <xf numFmtId="166" fontId="1" fillId="0" borderId="4" xfId="0" applyNumberFormat="1" applyFont="1" applyFill="1" applyBorder="1" applyAlignment="1">
      <alignment vertical="top" wrapText="1"/>
    </xf>
    <xf numFmtId="0" fontId="7" fillId="0" borderId="5" xfId="0" applyFont="1" applyBorder="1" applyAlignment="1">
      <alignment horizontal="center" vertical="top" wrapText="1"/>
    </xf>
    <xf numFmtId="0" fontId="17" fillId="0" borderId="1" xfId="0" applyFont="1" applyFill="1" applyBorder="1" applyAlignment="1">
      <alignment horizontal="center" vertical="top"/>
    </xf>
    <xf numFmtId="0" fontId="17" fillId="0" borderId="3" xfId="0" applyFont="1" applyFill="1" applyBorder="1" applyAlignment="1">
      <alignment horizontal="center" vertical="top"/>
    </xf>
    <xf numFmtId="0" fontId="17" fillId="0" borderId="4" xfId="0" applyFont="1" applyFill="1" applyBorder="1" applyAlignment="1">
      <alignment horizontal="center" vertical="top"/>
    </xf>
    <xf numFmtId="0" fontId="1"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0" xfId="0" applyFont="1" applyBorder="1" applyAlignment="1">
      <alignment horizontal="center" wrapText="1"/>
    </xf>
    <xf numFmtId="49" fontId="4" fillId="0" borderId="0" xfId="0" applyNumberFormat="1" applyFont="1" applyFill="1" applyAlignment="1">
      <alignment horizontal="center" wrapText="1"/>
    </xf>
    <xf numFmtId="0" fontId="1" fillId="0" borderId="36" xfId="0" applyFont="1" applyBorder="1" applyAlignment="1">
      <alignment horizontal="right" wrapText="1"/>
    </xf>
    <xf numFmtId="164" fontId="1" fillId="0" borderId="20" xfId="0" applyNumberFormat="1" applyFont="1" applyFill="1" applyBorder="1" applyAlignment="1">
      <alignment horizontal="right" vertical="top" wrapText="1"/>
    </xf>
    <xf numFmtId="0" fontId="1" fillId="0" borderId="22" xfId="0" applyFont="1" applyFill="1" applyBorder="1" applyAlignment="1">
      <alignment horizontal="right" vertical="top" wrapText="1"/>
    </xf>
    <xf numFmtId="49" fontId="1" fillId="0" borderId="27" xfId="0" applyNumberFormat="1" applyFont="1" applyBorder="1" applyAlignment="1">
      <alignment vertical="top" wrapText="1"/>
    </xf>
    <xf numFmtId="49" fontId="1" fillId="0" borderId="5" xfId="0" applyNumberFormat="1" applyFont="1" applyBorder="1" applyAlignment="1">
      <alignment vertical="top" wrapText="1"/>
    </xf>
    <xf numFmtId="49" fontId="1" fillId="0" borderId="31" xfId="0" applyNumberFormat="1" applyFont="1" applyBorder="1" applyAlignment="1">
      <alignment vertical="top" wrapText="1"/>
    </xf>
    <xf numFmtId="49" fontId="1" fillId="0" borderId="18" xfId="0" applyNumberFormat="1" applyFont="1" applyBorder="1" applyAlignment="1">
      <alignment horizontal="center" vertical="top" wrapText="1"/>
    </xf>
    <xf numFmtId="49" fontId="1" fillId="0" borderId="21" xfId="0" applyNumberFormat="1" applyFont="1" applyBorder="1" applyAlignment="1">
      <alignment horizontal="center" vertical="top" wrapText="1"/>
    </xf>
    <xf numFmtId="49" fontId="1" fillId="0" borderId="23" xfId="0" applyNumberFormat="1" applyFont="1" applyBorder="1" applyAlignment="1">
      <alignment horizontal="center" vertical="top"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27" xfId="0" applyNumberFormat="1" applyFont="1" applyBorder="1" applyAlignment="1">
      <alignment horizontal="left" vertical="top" wrapText="1"/>
    </xf>
    <xf numFmtId="49" fontId="1" fillId="0" borderId="31" xfId="0" applyNumberFormat="1" applyFont="1" applyBorder="1" applyAlignment="1">
      <alignment horizontal="left" vertical="top" wrapText="1"/>
    </xf>
    <xf numFmtId="49" fontId="1" fillId="0" borderId="19" xfId="0" applyNumberFormat="1" applyFont="1" applyBorder="1" applyAlignment="1">
      <alignment vertical="top" wrapText="1"/>
    </xf>
    <xf numFmtId="49" fontId="1" fillId="0" borderId="1" xfId="0" applyNumberFormat="1" applyFont="1" applyBorder="1" applyAlignment="1">
      <alignment vertical="top" wrapText="1"/>
    </xf>
    <xf numFmtId="49" fontId="1" fillId="0" borderId="24" xfId="0" applyNumberFormat="1" applyFont="1" applyBorder="1" applyAlignment="1">
      <alignment vertical="top" wrapText="1"/>
    </xf>
    <xf numFmtId="49" fontId="1" fillId="0" borderId="37" xfId="0" applyNumberFormat="1" applyFont="1" applyBorder="1" applyAlignment="1">
      <alignment horizontal="center" vertical="top" wrapText="1"/>
    </xf>
    <xf numFmtId="49" fontId="1" fillId="0" borderId="38" xfId="0" applyNumberFormat="1" applyFont="1" applyBorder="1" applyAlignment="1">
      <alignment horizontal="center" vertical="top" wrapText="1"/>
    </xf>
    <xf numFmtId="49" fontId="1" fillId="0" borderId="39" xfId="0" applyNumberFormat="1" applyFont="1" applyBorder="1" applyAlignment="1">
      <alignment horizontal="center" vertical="top" wrapText="1"/>
    </xf>
    <xf numFmtId="164" fontId="1" fillId="0" borderId="29" xfId="0" applyNumberFormat="1" applyFont="1" applyFill="1" applyBorder="1" applyAlignment="1">
      <alignment horizontal="right" vertical="top" wrapText="1"/>
    </xf>
    <xf numFmtId="164" fontId="1" fillId="0" borderId="30" xfId="0" applyNumberFormat="1" applyFont="1" applyFill="1" applyBorder="1" applyAlignment="1">
      <alignment horizontal="right" vertical="top" wrapText="1"/>
    </xf>
    <xf numFmtId="164" fontId="1" fillId="0" borderId="33" xfId="0" applyNumberFormat="1" applyFont="1" applyFill="1" applyBorder="1" applyAlignment="1">
      <alignment horizontal="right" vertical="top" wrapText="1"/>
    </xf>
    <xf numFmtId="4" fontId="9" fillId="0" borderId="20" xfId="0" applyNumberFormat="1" applyFont="1" applyBorder="1" applyAlignment="1">
      <alignment vertical="top" wrapText="1"/>
    </xf>
    <xf numFmtId="4" fontId="9" fillId="0" borderId="22" xfId="0" applyNumberFormat="1" applyFont="1" applyBorder="1" applyAlignment="1">
      <alignment vertical="top" wrapText="1"/>
    </xf>
    <xf numFmtId="4" fontId="9" fillId="0" borderId="25" xfId="0" applyNumberFormat="1" applyFont="1" applyBorder="1" applyAlignment="1">
      <alignment vertical="top" wrapText="1"/>
    </xf>
    <xf numFmtId="0" fontId="1" fillId="0" borderId="2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42" xfId="0" applyFont="1" applyBorder="1" applyAlignment="1">
      <alignment horizontal="center" vertical="center" wrapText="1"/>
    </xf>
    <xf numFmtId="49" fontId="1" fillId="0" borderId="27" xfId="0" applyNumberFormat="1" applyFont="1" applyBorder="1" applyAlignment="1">
      <alignment horizontal="right" vertical="top" wrapText="1"/>
    </xf>
    <xf numFmtId="49" fontId="1" fillId="0" borderId="5" xfId="0" applyNumberFormat="1" applyFont="1" applyBorder="1" applyAlignment="1">
      <alignment horizontal="right" vertical="top" wrapText="1"/>
    </xf>
    <xf numFmtId="49" fontId="1" fillId="0" borderId="31" xfId="0" applyNumberFormat="1" applyFont="1" applyBorder="1" applyAlignment="1">
      <alignment horizontal="right" vertical="top" wrapText="1"/>
    </xf>
    <xf numFmtId="164" fontId="1" fillId="0" borderId="22" xfId="0" applyNumberFormat="1" applyFont="1" applyFill="1" applyBorder="1" applyAlignment="1">
      <alignment horizontal="right" vertical="top" wrapText="1"/>
    </xf>
    <xf numFmtId="164" fontId="1" fillId="0" borderId="25" xfId="0" applyNumberFormat="1" applyFont="1" applyFill="1" applyBorder="1" applyAlignment="1">
      <alignment horizontal="right" vertical="top" wrapText="1"/>
    </xf>
    <xf numFmtId="0" fontId="1" fillId="0" borderId="25" xfId="0" applyFont="1" applyFill="1" applyBorder="1" applyAlignment="1">
      <alignment horizontal="right" vertical="top" wrapText="1"/>
    </xf>
    <xf numFmtId="4" fontId="7" fillId="0" borderId="22" xfId="0" applyNumberFormat="1" applyFont="1" applyFill="1" applyBorder="1" applyAlignment="1">
      <alignment horizontal="right" vertical="top" wrapText="1"/>
    </xf>
    <xf numFmtId="4" fontId="7" fillId="0" borderId="25" xfId="0" applyNumberFormat="1" applyFont="1" applyFill="1" applyBorder="1" applyAlignment="1">
      <alignment horizontal="right" vertical="top" wrapText="1"/>
    </xf>
    <xf numFmtId="0" fontId="1" fillId="0" borderId="11" xfId="0" applyFont="1" applyFill="1" applyBorder="1" applyAlignment="1">
      <alignment horizontal="left" vertical="top"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E12"/>
  <sheetViews>
    <sheetView workbookViewId="0">
      <selection activeCell="A7" sqref="A7"/>
    </sheetView>
  </sheetViews>
  <sheetFormatPr defaultRowHeight="12.75"/>
  <cols>
    <col min="1" max="1" width="7.28515625" customWidth="1"/>
    <col min="2" max="2" width="47.5703125" customWidth="1"/>
    <col min="3" max="3" width="17.7109375" customWidth="1"/>
    <col min="4" max="4" width="21" customWidth="1"/>
    <col min="5" max="5" width="35.7109375" customWidth="1"/>
  </cols>
  <sheetData>
    <row r="1" spans="1:5" s="73" customFormat="1" ht="18.75">
      <c r="A1" s="396" t="s">
        <v>159</v>
      </c>
      <c r="B1" s="396"/>
      <c r="C1" s="396"/>
      <c r="D1" s="396"/>
      <c r="E1" s="396"/>
    </row>
    <row r="2" spans="1:5" s="73" customFormat="1" ht="18.75">
      <c r="A2" s="396" t="s">
        <v>160</v>
      </c>
      <c r="B2" s="396"/>
      <c r="C2" s="396"/>
      <c r="D2" s="396"/>
      <c r="E2" s="396"/>
    </row>
    <row r="3" spans="1:5" s="73" customFormat="1" ht="18.75">
      <c r="A3" s="396" t="s">
        <v>161</v>
      </c>
      <c r="B3" s="396"/>
      <c r="C3" s="396"/>
      <c r="D3" s="396"/>
      <c r="E3" s="396"/>
    </row>
    <row r="4" spans="1:5" s="73" customFormat="1"/>
    <row r="5" spans="1:5" s="73" customFormat="1" ht="18.75">
      <c r="A5" s="396" t="s">
        <v>162</v>
      </c>
      <c r="B5" s="396"/>
      <c r="C5" s="396"/>
      <c r="D5" s="396"/>
      <c r="E5" s="396"/>
    </row>
    <row r="6" spans="1:5" s="73" customFormat="1" ht="18.75">
      <c r="E6" s="74" t="s">
        <v>172</v>
      </c>
    </row>
    <row r="7" spans="1:5" s="72" customFormat="1" ht="39" customHeight="1">
      <c r="A7" s="68" t="s">
        <v>3</v>
      </c>
      <c r="B7" s="68" t="s">
        <v>0</v>
      </c>
      <c r="C7" s="68" t="s">
        <v>170</v>
      </c>
      <c r="D7" s="68" t="s">
        <v>163</v>
      </c>
      <c r="E7" s="68" t="s">
        <v>8</v>
      </c>
    </row>
    <row r="8" spans="1:5" s="72" customFormat="1" ht="15.75" customHeight="1">
      <c r="A8" s="85">
        <v>1</v>
      </c>
      <c r="B8" s="85">
        <v>2</v>
      </c>
      <c r="C8" s="85">
        <v>3</v>
      </c>
      <c r="D8" s="85">
        <v>4</v>
      </c>
      <c r="E8" s="85">
        <v>5</v>
      </c>
    </row>
    <row r="9" spans="1:5" ht="93.75">
      <c r="A9" s="69">
        <v>1</v>
      </c>
      <c r="B9" s="70" t="s">
        <v>164</v>
      </c>
      <c r="C9" s="69" t="s">
        <v>165</v>
      </c>
      <c r="D9" s="69" t="s">
        <v>166</v>
      </c>
      <c r="E9" s="79" t="s">
        <v>221</v>
      </c>
    </row>
    <row r="10" spans="1:5" ht="95.25" customHeight="1">
      <c r="A10" s="69">
        <v>2</v>
      </c>
      <c r="B10" s="79" t="s">
        <v>222</v>
      </c>
      <c r="C10" s="69" t="s">
        <v>165</v>
      </c>
      <c r="D10" s="69" t="s">
        <v>171</v>
      </c>
      <c r="E10" s="79" t="s">
        <v>225</v>
      </c>
    </row>
    <row r="11" spans="1:5" ht="56.25">
      <c r="A11" s="69">
        <v>3</v>
      </c>
      <c r="B11" s="70" t="s">
        <v>167</v>
      </c>
      <c r="C11" s="69" t="s">
        <v>165</v>
      </c>
      <c r="D11" s="69" t="s">
        <v>171</v>
      </c>
      <c r="E11" s="70" t="s">
        <v>168</v>
      </c>
    </row>
    <row r="12" spans="1:5" ht="93.75" customHeight="1">
      <c r="A12" s="69">
        <v>4</v>
      </c>
      <c r="B12" s="70" t="s">
        <v>169</v>
      </c>
      <c r="C12" s="69" t="s">
        <v>165</v>
      </c>
      <c r="D12" s="69" t="s">
        <v>171</v>
      </c>
      <c r="E12" s="79" t="s">
        <v>224</v>
      </c>
    </row>
  </sheetData>
  <mergeCells count="4">
    <mergeCell ref="A1:E1"/>
    <mergeCell ref="A2:E2"/>
    <mergeCell ref="A3:E3"/>
    <mergeCell ref="A5:E5"/>
  </mergeCells>
  <printOptions horizontalCentered="1"/>
  <pageMargins left="0.78740157480314965" right="0.78740157480314965" top="0.98425196850393704" bottom="0.39370078740157483" header="0.31496062992125984" footer="0.31496062992125984"/>
  <pageSetup paperSize="9" orientation="landscape" r:id="rId1"/>
  <headerFooter>
    <oddFooter>&amp;CПриложение №1.1&amp;R&amp;P</oddFooter>
  </headerFooter>
</worksheet>
</file>

<file path=xl/worksheets/sheet10.xml><?xml version="1.0" encoding="utf-8"?>
<worksheet xmlns="http://schemas.openxmlformats.org/spreadsheetml/2006/main" xmlns:r="http://schemas.openxmlformats.org/officeDocument/2006/relationships">
  <sheetPr>
    <tabColor theme="5" tint="0.39997558519241921"/>
  </sheetPr>
  <dimension ref="A1:Q133"/>
  <sheetViews>
    <sheetView tabSelected="1" topLeftCell="A58" zoomScale="90" zoomScaleNormal="90" workbookViewId="0">
      <selection activeCell="D68" sqref="D68"/>
    </sheetView>
  </sheetViews>
  <sheetFormatPr defaultColWidth="9.140625" defaultRowHeight="18.75"/>
  <cols>
    <col min="1" max="1" width="6.28515625" style="1" customWidth="1"/>
    <col min="2" max="2" width="24.85546875" style="1" customWidth="1"/>
    <col min="3" max="3" width="9.140625" style="1"/>
    <col min="4" max="4" width="9.7109375" style="1" customWidth="1"/>
    <col min="5" max="7" width="9.140625" style="1"/>
    <col min="8" max="8" width="9.85546875" style="1" bestFit="1" customWidth="1"/>
    <col min="9" max="9" width="9.140625" style="1"/>
    <col min="10" max="10" width="12.5703125" style="1" customWidth="1"/>
    <col min="11" max="11" width="22.7109375" style="1" customWidth="1"/>
    <col min="12" max="16384" width="9.140625" style="1"/>
  </cols>
  <sheetData>
    <row r="1" spans="1:17" ht="18.75" customHeight="1">
      <c r="A1" s="413" t="s">
        <v>21</v>
      </c>
      <c r="B1" s="413"/>
      <c r="C1" s="413"/>
      <c r="D1" s="413"/>
      <c r="E1" s="413"/>
      <c r="F1" s="413"/>
      <c r="G1" s="413"/>
      <c r="H1" s="413"/>
      <c r="I1" s="413"/>
      <c r="J1" s="413"/>
      <c r="K1" s="413"/>
    </row>
    <row r="2" spans="1:17" s="184" customFormat="1" ht="37.5" customHeight="1">
      <c r="A2" s="449" t="s">
        <v>733</v>
      </c>
      <c r="B2" s="449"/>
      <c r="C2" s="449"/>
      <c r="D2" s="449"/>
      <c r="E2" s="449"/>
      <c r="F2" s="449"/>
      <c r="G2" s="449"/>
      <c r="H2" s="449"/>
      <c r="I2" s="449"/>
      <c r="J2" s="449"/>
      <c r="K2" s="449"/>
      <c r="L2" s="3"/>
      <c r="M2" s="3"/>
      <c r="N2" s="3"/>
      <c r="O2" s="3"/>
      <c r="P2" s="3"/>
      <c r="Q2" s="3"/>
    </row>
    <row r="3" spans="1:17" ht="18.75" customHeight="1">
      <c r="A3" s="415" t="s">
        <v>22</v>
      </c>
      <c r="B3" s="415"/>
      <c r="C3" s="415"/>
      <c r="D3" s="415"/>
      <c r="E3" s="415"/>
      <c r="F3" s="415"/>
      <c r="G3" s="415"/>
      <c r="H3" s="415"/>
      <c r="I3" s="415"/>
      <c r="J3" s="415"/>
      <c r="K3" s="415"/>
    </row>
    <row r="4" spans="1:17" s="3" customFormat="1" ht="24.95" customHeight="1">
      <c r="A4" s="412" t="s">
        <v>3</v>
      </c>
      <c r="B4" s="412" t="s">
        <v>0</v>
      </c>
      <c r="C4" s="412" t="s">
        <v>4</v>
      </c>
      <c r="D4" s="412" t="s">
        <v>6</v>
      </c>
      <c r="E4" s="412"/>
      <c r="F4" s="412"/>
      <c r="G4" s="412"/>
      <c r="H4" s="412"/>
      <c r="I4" s="412"/>
      <c r="J4" s="412" t="s">
        <v>7</v>
      </c>
      <c r="K4" s="412" t="s">
        <v>8</v>
      </c>
    </row>
    <row r="5" spans="1:17" s="3" customFormat="1" ht="24.95" customHeight="1">
      <c r="A5" s="412"/>
      <c r="B5" s="412"/>
      <c r="C5" s="412"/>
      <c r="D5" s="412" t="s">
        <v>1</v>
      </c>
      <c r="E5" s="412" t="s">
        <v>5</v>
      </c>
      <c r="F5" s="412"/>
      <c r="G5" s="412"/>
      <c r="H5" s="412"/>
      <c r="I5" s="412"/>
      <c r="J5" s="412"/>
      <c r="K5" s="412"/>
    </row>
    <row r="6" spans="1:17" s="3" customFormat="1" ht="24.95" customHeight="1">
      <c r="A6" s="412"/>
      <c r="B6" s="412"/>
      <c r="C6" s="412"/>
      <c r="D6" s="412"/>
      <c r="E6" s="4">
        <v>2014</v>
      </c>
      <c r="F6" s="4">
        <v>2015</v>
      </c>
      <c r="G6" s="4">
        <v>2016</v>
      </c>
      <c r="H6" s="4">
        <v>2017</v>
      </c>
      <c r="I6" s="4">
        <v>2018</v>
      </c>
      <c r="J6" s="412"/>
      <c r="K6" s="412"/>
    </row>
    <row r="7" spans="1:17" s="5" customFormat="1" ht="15.75">
      <c r="A7" s="18">
        <v>1</v>
      </c>
      <c r="B7" s="18">
        <v>2</v>
      </c>
      <c r="C7" s="18">
        <v>3</v>
      </c>
      <c r="D7" s="18">
        <v>4</v>
      </c>
      <c r="E7" s="18">
        <v>5</v>
      </c>
      <c r="F7" s="18">
        <v>6</v>
      </c>
      <c r="G7" s="18">
        <v>7</v>
      </c>
      <c r="H7" s="18">
        <v>8</v>
      </c>
      <c r="I7" s="18">
        <v>9</v>
      </c>
      <c r="J7" s="18">
        <v>10</v>
      </c>
      <c r="K7" s="18">
        <v>11</v>
      </c>
    </row>
    <row r="8" spans="1:17" s="283" customFormat="1" ht="18.75" customHeight="1">
      <c r="A8" s="273">
        <v>1</v>
      </c>
      <c r="B8" s="289" t="s">
        <v>564</v>
      </c>
      <c r="C8" s="273" t="s">
        <v>571</v>
      </c>
      <c r="D8" s="275">
        <f>SUM(E8:I8)</f>
        <v>802</v>
      </c>
      <c r="E8" s="275">
        <v>160.4</v>
      </c>
      <c r="F8" s="275">
        <v>160.4</v>
      </c>
      <c r="G8" s="275">
        <v>160.4</v>
      </c>
      <c r="H8" s="275">
        <v>160.4</v>
      </c>
      <c r="I8" s="275">
        <v>160.4</v>
      </c>
      <c r="J8" s="273" t="s">
        <v>572</v>
      </c>
      <c r="K8" s="277" t="s">
        <v>574</v>
      </c>
    </row>
    <row r="9" spans="1:17" s="283" customFormat="1" ht="18.75" customHeight="1">
      <c r="A9" s="279"/>
      <c r="B9" s="290" t="s">
        <v>565</v>
      </c>
      <c r="C9" s="279">
        <v>2018</v>
      </c>
      <c r="D9" s="276"/>
      <c r="E9" s="276"/>
      <c r="F9" s="276"/>
      <c r="G9" s="276"/>
      <c r="H9" s="276"/>
      <c r="I9" s="276"/>
      <c r="J9" s="274" t="s">
        <v>573</v>
      </c>
      <c r="K9" s="150" t="s">
        <v>575</v>
      </c>
    </row>
    <row r="10" spans="1:17" s="283" customFormat="1" ht="18.75" customHeight="1">
      <c r="A10" s="279"/>
      <c r="B10" s="290" t="s">
        <v>566</v>
      </c>
      <c r="C10" s="279"/>
      <c r="D10" s="284">
        <f>SUM(E10:I10)</f>
        <v>150</v>
      </c>
      <c r="E10" s="284">
        <v>30</v>
      </c>
      <c r="F10" s="284">
        <v>30</v>
      </c>
      <c r="G10" s="284">
        <v>30</v>
      </c>
      <c r="H10" s="284">
        <v>30</v>
      </c>
      <c r="I10" s="284">
        <v>30</v>
      </c>
      <c r="J10" s="279" t="s">
        <v>586</v>
      </c>
      <c r="K10" s="150" t="s">
        <v>576</v>
      </c>
    </row>
    <row r="11" spans="1:17" s="283" customFormat="1" ht="18.75" customHeight="1">
      <c r="A11" s="279"/>
      <c r="B11" s="290" t="s">
        <v>567</v>
      </c>
      <c r="C11" s="279"/>
      <c r="D11" s="284"/>
      <c r="E11" s="284"/>
      <c r="F11" s="284"/>
      <c r="G11" s="284"/>
      <c r="H11" s="284"/>
      <c r="I11" s="284"/>
      <c r="J11" s="279" t="s">
        <v>587</v>
      </c>
      <c r="K11" s="150" t="s">
        <v>577</v>
      </c>
    </row>
    <row r="12" spans="1:17" s="283" customFormat="1" ht="18.75" customHeight="1">
      <c r="A12" s="279"/>
      <c r="B12" s="290" t="s">
        <v>568</v>
      </c>
      <c r="C12" s="279"/>
      <c r="D12" s="284"/>
      <c r="E12" s="284"/>
      <c r="F12" s="284"/>
      <c r="G12" s="284"/>
      <c r="H12" s="284"/>
      <c r="I12" s="284"/>
      <c r="J12" s="279" t="s">
        <v>588</v>
      </c>
      <c r="K12" s="150" t="s">
        <v>578</v>
      </c>
    </row>
    <row r="13" spans="1:17" s="283" customFormat="1" ht="18.75" customHeight="1">
      <c r="A13" s="279"/>
      <c r="B13" s="290" t="s">
        <v>788</v>
      </c>
      <c r="C13" s="279"/>
      <c r="D13" s="284"/>
      <c r="E13" s="284"/>
      <c r="F13" s="284"/>
      <c r="G13" s="284"/>
      <c r="H13" s="284"/>
      <c r="I13" s="284"/>
      <c r="J13" s="279"/>
      <c r="K13" s="291" t="s">
        <v>579</v>
      </c>
    </row>
    <row r="14" spans="1:17" s="283" customFormat="1" ht="18.75" customHeight="1">
      <c r="A14" s="279"/>
      <c r="B14" s="290" t="s">
        <v>789</v>
      </c>
      <c r="C14" s="279"/>
      <c r="D14" s="284"/>
      <c r="E14" s="284"/>
      <c r="F14" s="284"/>
      <c r="G14" s="284"/>
      <c r="H14" s="284"/>
      <c r="I14" s="284"/>
      <c r="J14" s="279"/>
      <c r="K14" s="150" t="s">
        <v>580</v>
      </c>
    </row>
    <row r="15" spans="1:17" s="283" customFormat="1" ht="18.75" customHeight="1">
      <c r="A15" s="279"/>
      <c r="B15" s="290" t="s">
        <v>734</v>
      </c>
      <c r="C15" s="279"/>
      <c r="D15" s="284"/>
      <c r="E15" s="284"/>
      <c r="F15" s="284"/>
      <c r="G15" s="284"/>
      <c r="H15" s="284"/>
      <c r="I15" s="284"/>
      <c r="J15" s="279"/>
      <c r="K15" s="150" t="s">
        <v>581</v>
      </c>
    </row>
    <row r="16" spans="1:17" s="283" customFormat="1" ht="18.75" customHeight="1">
      <c r="A16" s="279"/>
      <c r="B16" s="290" t="s">
        <v>735</v>
      </c>
      <c r="C16" s="279"/>
      <c r="D16" s="284"/>
      <c r="E16" s="284"/>
      <c r="F16" s="284"/>
      <c r="G16" s="284"/>
      <c r="H16" s="284"/>
      <c r="I16" s="284"/>
      <c r="J16" s="279"/>
      <c r="K16" s="150" t="s">
        <v>582</v>
      </c>
    </row>
    <row r="17" spans="1:11" s="283" customFormat="1" ht="18.75" customHeight="1">
      <c r="A17" s="279"/>
      <c r="B17" s="290" t="s">
        <v>736</v>
      </c>
      <c r="C17" s="279"/>
      <c r="D17" s="284"/>
      <c r="E17" s="284"/>
      <c r="F17" s="284"/>
      <c r="G17" s="284"/>
      <c r="H17" s="284"/>
      <c r="I17" s="284"/>
      <c r="J17" s="279"/>
      <c r="K17" s="150" t="s">
        <v>583</v>
      </c>
    </row>
    <row r="18" spans="1:11" s="283" customFormat="1" ht="18.75" customHeight="1">
      <c r="A18" s="279"/>
      <c r="B18" s="290" t="s">
        <v>737</v>
      </c>
      <c r="C18" s="279"/>
      <c r="D18" s="284"/>
      <c r="E18" s="284"/>
      <c r="F18" s="284"/>
      <c r="G18" s="284"/>
      <c r="H18" s="284"/>
      <c r="I18" s="284"/>
      <c r="J18" s="279"/>
      <c r="K18" s="150" t="s">
        <v>584</v>
      </c>
    </row>
    <row r="19" spans="1:11" s="283" customFormat="1" ht="18.75" customHeight="1">
      <c r="A19" s="279"/>
      <c r="B19" s="290" t="s">
        <v>570</v>
      </c>
      <c r="C19" s="279"/>
      <c r="D19" s="284"/>
      <c r="E19" s="284"/>
      <c r="F19" s="284"/>
      <c r="G19" s="284"/>
      <c r="H19" s="284"/>
      <c r="I19" s="284"/>
      <c r="J19" s="279"/>
      <c r="K19" s="150" t="s">
        <v>585</v>
      </c>
    </row>
    <row r="20" spans="1:11" s="283" customFormat="1" ht="18.75" customHeight="1">
      <c r="A20" s="273">
        <v>2</v>
      </c>
      <c r="B20" s="277" t="s">
        <v>564</v>
      </c>
      <c r="C20" s="273" t="s">
        <v>571</v>
      </c>
      <c r="D20" s="292">
        <f>SUM(E20:I20)</f>
        <v>626.25</v>
      </c>
      <c r="E20" s="293">
        <v>125.25</v>
      </c>
      <c r="F20" s="294">
        <v>125.25</v>
      </c>
      <c r="G20" s="293">
        <v>125.25</v>
      </c>
      <c r="H20" s="293">
        <v>125.25</v>
      </c>
      <c r="I20" s="293">
        <v>125.25</v>
      </c>
      <c r="J20" s="273" t="s">
        <v>572</v>
      </c>
      <c r="K20" s="277" t="s">
        <v>604</v>
      </c>
    </row>
    <row r="21" spans="1:11" s="283" customFormat="1" ht="18.75" customHeight="1">
      <c r="A21" s="279"/>
      <c r="B21" s="150" t="s">
        <v>565</v>
      </c>
      <c r="C21" s="279">
        <v>2018</v>
      </c>
      <c r="D21" s="287"/>
      <c r="E21" s="276"/>
      <c r="F21" s="288"/>
      <c r="G21" s="276"/>
      <c r="H21" s="276"/>
      <c r="I21" s="276"/>
      <c r="J21" s="274" t="s">
        <v>573</v>
      </c>
      <c r="K21" s="150" t="s">
        <v>605</v>
      </c>
    </row>
    <row r="22" spans="1:11" s="283" customFormat="1" ht="18.75" customHeight="1">
      <c r="A22" s="279"/>
      <c r="B22" s="150" t="s">
        <v>589</v>
      </c>
      <c r="C22" s="279"/>
      <c r="D22" s="295">
        <f>SUM(E22:I22)</f>
        <v>1700</v>
      </c>
      <c r="E22" s="284">
        <v>300</v>
      </c>
      <c r="F22" s="296">
        <v>320</v>
      </c>
      <c r="G22" s="284">
        <v>340</v>
      </c>
      <c r="H22" s="284">
        <v>360</v>
      </c>
      <c r="I22" s="284">
        <v>380</v>
      </c>
      <c r="J22" s="279" t="s">
        <v>586</v>
      </c>
      <c r="K22" s="150" t="s">
        <v>606</v>
      </c>
    </row>
    <row r="23" spans="1:11" s="283" customFormat="1" ht="18.75" customHeight="1">
      <c r="A23" s="279"/>
      <c r="B23" s="150" t="s">
        <v>590</v>
      </c>
      <c r="C23" s="279"/>
      <c r="D23" s="295"/>
      <c r="E23" s="284"/>
      <c r="F23" s="296"/>
      <c r="G23" s="284"/>
      <c r="H23" s="284"/>
      <c r="I23" s="284"/>
      <c r="J23" s="279" t="s">
        <v>587</v>
      </c>
      <c r="K23" s="150" t="s">
        <v>607</v>
      </c>
    </row>
    <row r="24" spans="1:11" s="283" customFormat="1" ht="18.75" customHeight="1">
      <c r="A24" s="279"/>
      <c r="B24" s="150" t="s">
        <v>591</v>
      </c>
      <c r="C24" s="279"/>
      <c r="D24" s="295"/>
      <c r="E24" s="284"/>
      <c r="F24" s="296"/>
      <c r="G24" s="284"/>
      <c r="H24" s="284"/>
      <c r="I24" s="284"/>
      <c r="J24" s="279" t="s">
        <v>588</v>
      </c>
      <c r="K24" s="150" t="s">
        <v>608</v>
      </c>
    </row>
    <row r="25" spans="1:11" s="283" customFormat="1" ht="18.75" customHeight="1">
      <c r="A25" s="345"/>
      <c r="B25" s="342" t="s">
        <v>592</v>
      </c>
      <c r="C25" s="345"/>
      <c r="D25" s="287"/>
      <c r="E25" s="344"/>
      <c r="F25" s="288"/>
      <c r="G25" s="344"/>
      <c r="H25" s="344"/>
      <c r="I25" s="344"/>
      <c r="J25" s="345"/>
      <c r="K25" s="342" t="s">
        <v>609</v>
      </c>
    </row>
    <row r="26" spans="1:11" s="283" customFormat="1" ht="18.75" customHeight="1">
      <c r="A26" s="279"/>
      <c r="B26" s="150" t="s">
        <v>593</v>
      </c>
      <c r="C26" s="279"/>
      <c r="D26" s="295"/>
      <c r="E26" s="284"/>
      <c r="F26" s="296"/>
      <c r="G26" s="284"/>
      <c r="H26" s="284"/>
      <c r="I26" s="284"/>
      <c r="J26" s="279"/>
      <c r="K26" s="150" t="s">
        <v>610</v>
      </c>
    </row>
    <row r="27" spans="1:11" s="283" customFormat="1" ht="18.75" customHeight="1">
      <c r="A27" s="279"/>
      <c r="B27" s="150" t="s">
        <v>594</v>
      </c>
      <c r="C27" s="279"/>
      <c r="D27" s="295"/>
      <c r="E27" s="284"/>
      <c r="F27" s="296"/>
      <c r="G27" s="284"/>
      <c r="H27" s="284"/>
      <c r="I27" s="284"/>
      <c r="J27" s="279"/>
      <c r="K27" s="150" t="s">
        <v>611</v>
      </c>
    </row>
    <row r="28" spans="1:11" s="283" customFormat="1" ht="18.75" customHeight="1">
      <c r="A28" s="279"/>
      <c r="B28" s="150" t="s">
        <v>595</v>
      </c>
      <c r="C28" s="279"/>
      <c r="D28" s="295"/>
      <c r="E28" s="284"/>
      <c r="F28" s="296"/>
      <c r="G28" s="284"/>
      <c r="H28" s="284"/>
      <c r="I28" s="284"/>
      <c r="J28" s="279"/>
      <c r="K28" s="150" t="s">
        <v>612</v>
      </c>
    </row>
    <row r="29" spans="1:11" s="283" customFormat="1" ht="18.75" customHeight="1">
      <c r="A29" s="279"/>
      <c r="B29" s="150" t="s">
        <v>596</v>
      </c>
      <c r="C29" s="279"/>
      <c r="D29" s="295"/>
      <c r="E29" s="284"/>
      <c r="F29" s="296"/>
      <c r="G29" s="284"/>
      <c r="H29" s="284"/>
      <c r="I29" s="284"/>
      <c r="J29" s="279"/>
      <c r="K29" s="150" t="s">
        <v>613</v>
      </c>
    </row>
    <row r="30" spans="1:11" s="283" customFormat="1" ht="18.75" customHeight="1">
      <c r="A30" s="279"/>
      <c r="B30" s="150" t="s">
        <v>597</v>
      </c>
      <c r="C30" s="279"/>
      <c r="D30" s="295"/>
      <c r="E30" s="284"/>
      <c r="F30" s="296"/>
      <c r="G30" s="284"/>
      <c r="H30" s="284"/>
      <c r="I30" s="284"/>
      <c r="J30" s="279"/>
      <c r="K30" s="150" t="s">
        <v>614</v>
      </c>
    </row>
    <row r="31" spans="1:11" s="283" customFormat="1" ht="18.75" customHeight="1">
      <c r="A31" s="279"/>
      <c r="B31" s="150" t="s">
        <v>598</v>
      </c>
      <c r="C31" s="279"/>
      <c r="D31" s="295"/>
      <c r="E31" s="284"/>
      <c r="F31" s="296"/>
      <c r="G31" s="284"/>
      <c r="H31" s="284"/>
      <c r="I31" s="284"/>
      <c r="J31" s="279"/>
      <c r="K31" s="150" t="s">
        <v>615</v>
      </c>
    </row>
    <row r="32" spans="1:11" s="283" customFormat="1" ht="18.75" customHeight="1">
      <c r="A32" s="279"/>
      <c r="B32" s="150" t="s">
        <v>599</v>
      </c>
      <c r="C32" s="279"/>
      <c r="D32" s="295"/>
      <c r="E32" s="284"/>
      <c r="F32" s="296"/>
      <c r="G32" s="284"/>
      <c r="H32" s="284"/>
      <c r="I32" s="284"/>
      <c r="J32" s="279"/>
      <c r="K32" s="150" t="s">
        <v>616</v>
      </c>
    </row>
    <row r="33" spans="1:11" s="283" customFormat="1" ht="18.75" customHeight="1">
      <c r="A33" s="279"/>
      <c r="B33" s="150" t="s">
        <v>600</v>
      </c>
      <c r="C33" s="279"/>
      <c r="D33" s="295"/>
      <c r="E33" s="284"/>
      <c r="F33" s="296"/>
      <c r="G33" s="284"/>
      <c r="H33" s="284"/>
      <c r="I33" s="284"/>
      <c r="J33" s="279"/>
      <c r="K33" s="150" t="s">
        <v>617</v>
      </c>
    </row>
    <row r="34" spans="1:11" s="283" customFormat="1" ht="18.75" customHeight="1">
      <c r="A34" s="279"/>
      <c r="B34" s="150" t="s">
        <v>601</v>
      </c>
      <c r="C34" s="279"/>
      <c r="D34" s="295"/>
      <c r="E34" s="284"/>
      <c r="F34" s="296"/>
      <c r="G34" s="284"/>
      <c r="H34" s="284"/>
      <c r="I34" s="284"/>
      <c r="J34" s="279"/>
      <c r="K34" s="150" t="s">
        <v>618</v>
      </c>
    </row>
    <row r="35" spans="1:11" s="283" customFormat="1" ht="18.75" customHeight="1">
      <c r="A35" s="279"/>
      <c r="B35" s="150" t="s">
        <v>602</v>
      </c>
      <c r="C35" s="279"/>
      <c r="D35" s="295"/>
      <c r="E35" s="284"/>
      <c r="F35" s="296"/>
      <c r="G35" s="284"/>
      <c r="H35" s="284"/>
      <c r="I35" s="284"/>
      <c r="J35" s="279"/>
      <c r="K35" s="279"/>
    </row>
    <row r="36" spans="1:11" s="283" customFormat="1" ht="18.75" customHeight="1">
      <c r="A36" s="274"/>
      <c r="B36" s="278" t="s">
        <v>603</v>
      </c>
      <c r="C36" s="274"/>
      <c r="D36" s="287"/>
      <c r="E36" s="276"/>
      <c r="F36" s="288"/>
      <c r="G36" s="276"/>
      <c r="H36" s="276"/>
      <c r="I36" s="276"/>
      <c r="J36" s="274"/>
      <c r="K36" s="274"/>
    </row>
    <row r="37" spans="1:11" s="283" customFormat="1" ht="18.75" customHeight="1">
      <c r="A37" s="273">
        <v>3</v>
      </c>
      <c r="B37" s="277" t="s">
        <v>564</v>
      </c>
      <c r="C37" s="273" t="s">
        <v>571</v>
      </c>
      <c r="D37" s="293">
        <f>SUM(E37:I37)</f>
        <v>671.75</v>
      </c>
      <c r="E37" s="293">
        <v>134.35</v>
      </c>
      <c r="F37" s="293">
        <v>134.35</v>
      </c>
      <c r="G37" s="293">
        <v>134.35</v>
      </c>
      <c r="H37" s="293">
        <v>134.35</v>
      </c>
      <c r="I37" s="293">
        <v>134.35</v>
      </c>
      <c r="J37" s="273" t="s">
        <v>630</v>
      </c>
      <c r="K37" s="277" t="s">
        <v>634</v>
      </c>
    </row>
    <row r="38" spans="1:11" s="283" customFormat="1" ht="18.75" customHeight="1">
      <c r="A38" s="279"/>
      <c r="B38" s="150" t="s">
        <v>565</v>
      </c>
      <c r="C38" s="279">
        <v>2018</v>
      </c>
      <c r="D38" s="297"/>
      <c r="E38" s="297"/>
      <c r="F38" s="297"/>
      <c r="G38" s="297"/>
      <c r="H38" s="297"/>
      <c r="I38" s="297"/>
      <c r="J38" s="274" t="s">
        <v>573</v>
      </c>
      <c r="K38" s="150" t="s">
        <v>635</v>
      </c>
    </row>
    <row r="39" spans="1:11" s="283" customFormat="1" ht="18.75" customHeight="1">
      <c r="A39" s="279"/>
      <c r="B39" s="150" t="s">
        <v>619</v>
      </c>
      <c r="C39" s="279"/>
      <c r="D39" s="284">
        <f>SUM(E39:I39)</f>
        <v>2434</v>
      </c>
      <c r="E39" s="284">
        <v>408</v>
      </c>
      <c r="F39" s="284">
        <v>428</v>
      </c>
      <c r="G39" s="284">
        <v>478</v>
      </c>
      <c r="H39" s="284">
        <v>535</v>
      </c>
      <c r="I39" s="284">
        <v>585</v>
      </c>
      <c r="J39" s="279" t="s">
        <v>586</v>
      </c>
      <c r="K39" s="150" t="s">
        <v>636</v>
      </c>
    </row>
    <row r="40" spans="1:11" s="283" customFormat="1" ht="18.75" customHeight="1">
      <c r="A40" s="279"/>
      <c r="B40" s="150" t="s">
        <v>620</v>
      </c>
      <c r="C40" s="279"/>
      <c r="D40" s="298"/>
      <c r="E40" s="298"/>
      <c r="F40" s="298"/>
      <c r="G40" s="298"/>
      <c r="H40" s="298"/>
      <c r="I40" s="298"/>
      <c r="J40" s="279" t="s">
        <v>587</v>
      </c>
      <c r="K40" s="150" t="s">
        <v>637</v>
      </c>
    </row>
    <row r="41" spans="1:11" s="283" customFormat="1" ht="18.75" customHeight="1">
      <c r="A41" s="279"/>
      <c r="B41" s="150" t="s">
        <v>631</v>
      </c>
      <c r="C41" s="279"/>
      <c r="D41" s="284"/>
      <c r="E41" s="284"/>
      <c r="F41" s="284"/>
      <c r="G41" s="284"/>
      <c r="H41" s="284"/>
      <c r="I41" s="284"/>
      <c r="J41" s="279" t="s">
        <v>588</v>
      </c>
      <c r="K41" s="150" t="s">
        <v>638</v>
      </c>
    </row>
    <row r="42" spans="1:11" s="283" customFormat="1" ht="18.75" customHeight="1">
      <c r="A42" s="279"/>
      <c r="B42" s="150" t="s">
        <v>621</v>
      </c>
      <c r="C42" s="279"/>
      <c r="D42" s="284"/>
      <c r="E42" s="284"/>
      <c r="F42" s="284"/>
      <c r="G42" s="284"/>
      <c r="H42" s="284"/>
      <c r="I42" s="284"/>
      <c r="J42" s="279"/>
      <c r="K42" s="150" t="s">
        <v>639</v>
      </c>
    </row>
    <row r="43" spans="1:11" s="283" customFormat="1" ht="18.75" customHeight="1">
      <c r="A43" s="279"/>
      <c r="B43" s="150" t="s">
        <v>622</v>
      </c>
      <c r="C43" s="279"/>
      <c r="D43" s="284"/>
      <c r="E43" s="284"/>
      <c r="F43" s="284"/>
      <c r="G43" s="284"/>
      <c r="H43" s="284"/>
      <c r="I43" s="284"/>
      <c r="J43" s="279"/>
      <c r="K43" s="150" t="s">
        <v>640</v>
      </c>
    </row>
    <row r="44" spans="1:11" s="283" customFormat="1" ht="18.75" customHeight="1">
      <c r="A44" s="279"/>
      <c r="B44" s="150" t="s">
        <v>623</v>
      </c>
      <c r="C44" s="279"/>
      <c r="D44" s="284"/>
      <c r="E44" s="284"/>
      <c r="F44" s="284"/>
      <c r="G44" s="284"/>
      <c r="H44" s="284"/>
      <c r="I44" s="284"/>
      <c r="J44" s="279"/>
      <c r="K44" s="150" t="s">
        <v>641</v>
      </c>
    </row>
    <row r="45" spans="1:11" s="283" customFormat="1" ht="18.75" customHeight="1">
      <c r="A45" s="279"/>
      <c r="B45" s="150" t="s">
        <v>624</v>
      </c>
      <c r="C45" s="279"/>
      <c r="D45" s="284"/>
      <c r="E45" s="284"/>
      <c r="F45" s="284"/>
      <c r="G45" s="284"/>
      <c r="H45" s="284"/>
      <c r="I45" s="284"/>
      <c r="J45" s="279"/>
      <c r="K45" s="150" t="s">
        <v>632</v>
      </c>
    </row>
    <row r="46" spans="1:11" s="283" customFormat="1" ht="18.75" customHeight="1">
      <c r="A46" s="279"/>
      <c r="B46" s="150" t="s">
        <v>625</v>
      </c>
      <c r="C46" s="279"/>
      <c r="D46" s="284"/>
      <c r="E46" s="284"/>
      <c r="F46" s="284"/>
      <c r="G46" s="284"/>
      <c r="H46" s="284"/>
      <c r="I46" s="284"/>
      <c r="J46" s="279"/>
      <c r="K46" s="150" t="s">
        <v>633</v>
      </c>
    </row>
    <row r="47" spans="1:11" s="283" customFormat="1" ht="18.75" customHeight="1">
      <c r="A47" s="279"/>
      <c r="B47" s="150" t="s">
        <v>569</v>
      </c>
      <c r="C47" s="279"/>
      <c r="D47" s="284"/>
      <c r="E47" s="284"/>
      <c r="F47" s="284"/>
      <c r="G47" s="284"/>
      <c r="H47" s="284"/>
      <c r="I47" s="284"/>
      <c r="J47" s="279"/>
      <c r="K47" s="150" t="s">
        <v>642</v>
      </c>
    </row>
    <row r="48" spans="1:11" s="283" customFormat="1" ht="18.75" customHeight="1">
      <c r="A48" s="279"/>
      <c r="B48" s="150" t="s">
        <v>626</v>
      </c>
      <c r="C48" s="279"/>
      <c r="D48" s="284"/>
      <c r="E48" s="284"/>
      <c r="F48" s="284"/>
      <c r="G48" s="284"/>
      <c r="H48" s="284"/>
      <c r="I48" s="284"/>
      <c r="J48" s="279"/>
      <c r="K48" s="150" t="s">
        <v>643</v>
      </c>
    </row>
    <row r="49" spans="1:11" s="283" customFormat="1" ht="18.75" customHeight="1">
      <c r="A49" s="279"/>
      <c r="B49" s="150" t="s">
        <v>627</v>
      </c>
      <c r="C49" s="279"/>
      <c r="D49" s="284"/>
      <c r="E49" s="284"/>
      <c r="F49" s="284"/>
      <c r="G49" s="284"/>
      <c r="H49" s="284"/>
      <c r="I49" s="284"/>
      <c r="J49" s="279"/>
      <c r="K49" s="150" t="s">
        <v>644</v>
      </c>
    </row>
    <row r="50" spans="1:11" s="283" customFormat="1" ht="18.75" customHeight="1">
      <c r="A50" s="279"/>
      <c r="B50" s="150" t="s">
        <v>628</v>
      </c>
      <c r="C50" s="279"/>
      <c r="D50" s="284"/>
      <c r="E50" s="284"/>
      <c r="F50" s="284"/>
      <c r="G50" s="284"/>
      <c r="H50" s="284"/>
      <c r="I50" s="284"/>
      <c r="J50" s="279"/>
      <c r="K50" s="150" t="s">
        <v>645</v>
      </c>
    </row>
    <row r="51" spans="1:11" s="283" customFormat="1" ht="18.75" customHeight="1">
      <c r="A51" s="345"/>
      <c r="B51" s="342" t="s">
        <v>629</v>
      </c>
      <c r="C51" s="345"/>
      <c r="D51" s="344"/>
      <c r="E51" s="344"/>
      <c r="F51" s="344"/>
      <c r="G51" s="344"/>
      <c r="H51" s="344"/>
      <c r="I51" s="344"/>
      <c r="J51" s="345"/>
      <c r="K51" s="342" t="s">
        <v>646</v>
      </c>
    </row>
    <row r="52" spans="1:11" s="283" customFormat="1" ht="18.75" customHeight="1">
      <c r="A52" s="273">
        <v>4</v>
      </c>
      <c r="B52" s="277" t="s">
        <v>564</v>
      </c>
      <c r="C52" s="273" t="s">
        <v>571</v>
      </c>
      <c r="D52" s="275">
        <f>SUM(E52:I52)</f>
        <v>530</v>
      </c>
      <c r="E52" s="275">
        <v>90</v>
      </c>
      <c r="F52" s="275">
        <v>100</v>
      </c>
      <c r="G52" s="275">
        <v>100</v>
      </c>
      <c r="H52" s="275">
        <v>120</v>
      </c>
      <c r="I52" s="275">
        <v>120</v>
      </c>
      <c r="J52" s="273" t="s">
        <v>572</v>
      </c>
      <c r="K52" s="277" t="s">
        <v>650</v>
      </c>
    </row>
    <row r="53" spans="1:11" s="283" customFormat="1" ht="18.75" customHeight="1">
      <c r="A53" s="279"/>
      <c r="B53" s="150" t="s">
        <v>565</v>
      </c>
      <c r="C53" s="279">
        <v>2018</v>
      </c>
      <c r="D53" s="284"/>
      <c r="E53" s="284"/>
      <c r="F53" s="284"/>
      <c r="G53" s="284"/>
      <c r="H53" s="284"/>
      <c r="I53" s="284"/>
      <c r="J53" s="279" t="s">
        <v>573</v>
      </c>
      <c r="K53" s="150" t="s">
        <v>651</v>
      </c>
    </row>
    <row r="54" spans="1:11" s="283" customFormat="1" ht="18.75" customHeight="1">
      <c r="A54" s="279"/>
      <c r="B54" s="150" t="s">
        <v>647</v>
      </c>
      <c r="C54" s="279"/>
      <c r="D54" s="284"/>
      <c r="E54" s="284"/>
      <c r="F54" s="284"/>
      <c r="G54" s="284"/>
      <c r="H54" s="284"/>
      <c r="I54" s="284"/>
      <c r="J54" s="279"/>
      <c r="K54" s="150" t="s">
        <v>652</v>
      </c>
    </row>
    <row r="55" spans="1:11" s="283" customFormat="1" ht="18.75" customHeight="1">
      <c r="A55" s="279"/>
      <c r="B55" s="150" t="s">
        <v>591</v>
      </c>
      <c r="C55" s="279"/>
      <c r="D55" s="284"/>
      <c r="E55" s="284"/>
      <c r="F55" s="284"/>
      <c r="G55" s="284"/>
      <c r="H55" s="284"/>
      <c r="I55" s="284"/>
      <c r="J55" s="279"/>
      <c r="K55" s="150" t="s">
        <v>653</v>
      </c>
    </row>
    <row r="56" spans="1:11" s="283" customFormat="1" ht="18.75" customHeight="1">
      <c r="A56" s="279"/>
      <c r="B56" s="150" t="s">
        <v>648</v>
      </c>
      <c r="C56" s="279"/>
      <c r="D56" s="284"/>
      <c r="E56" s="284"/>
      <c r="F56" s="284"/>
      <c r="G56" s="284"/>
      <c r="H56" s="284"/>
      <c r="I56" s="284"/>
      <c r="J56" s="279"/>
      <c r="K56" s="150" t="s">
        <v>657</v>
      </c>
    </row>
    <row r="57" spans="1:11" s="283" customFormat="1" ht="18.75" customHeight="1">
      <c r="A57" s="279"/>
      <c r="B57" s="150" t="s">
        <v>649</v>
      </c>
      <c r="C57" s="279"/>
      <c r="D57" s="284"/>
      <c r="E57" s="284"/>
      <c r="F57" s="284"/>
      <c r="G57" s="284"/>
      <c r="H57" s="284"/>
      <c r="I57" s="284"/>
      <c r="J57" s="279"/>
      <c r="K57" s="150" t="s">
        <v>654</v>
      </c>
    </row>
    <row r="58" spans="1:11">
      <c r="A58" s="299" t="s">
        <v>64</v>
      </c>
      <c r="B58" s="150" t="s">
        <v>671</v>
      </c>
      <c r="C58" s="279"/>
      <c r="D58" s="284"/>
      <c r="E58" s="284"/>
      <c r="F58" s="284"/>
      <c r="G58" s="284"/>
      <c r="H58" s="284"/>
      <c r="I58" s="284"/>
      <c r="J58" s="284"/>
      <c r="K58" s="150" t="s">
        <v>655</v>
      </c>
    </row>
    <row r="59" spans="1:11">
      <c r="A59" s="286"/>
      <c r="B59" s="150" t="s">
        <v>672</v>
      </c>
      <c r="C59" s="279"/>
      <c r="D59" s="284"/>
      <c r="E59" s="284"/>
      <c r="F59" s="284"/>
      <c r="G59" s="284"/>
      <c r="H59" s="284"/>
      <c r="I59" s="284"/>
      <c r="J59" s="284"/>
      <c r="K59" s="150" t="s">
        <v>656</v>
      </c>
    </row>
    <row r="60" spans="1:11">
      <c r="A60" s="286"/>
      <c r="B60" s="150" t="s">
        <v>673</v>
      </c>
      <c r="C60" s="279"/>
      <c r="D60" s="284"/>
      <c r="E60" s="284"/>
      <c r="F60" s="284"/>
      <c r="G60" s="284"/>
      <c r="H60" s="284"/>
      <c r="I60" s="284"/>
      <c r="J60" s="284"/>
      <c r="K60" s="150" t="s">
        <v>658</v>
      </c>
    </row>
    <row r="61" spans="1:11">
      <c r="A61" s="286"/>
      <c r="B61" s="150" t="s">
        <v>674</v>
      </c>
      <c r="C61" s="279"/>
      <c r="D61" s="284"/>
      <c r="E61" s="284"/>
      <c r="F61" s="284"/>
      <c r="G61" s="284"/>
      <c r="H61" s="284"/>
      <c r="I61" s="284"/>
      <c r="J61" s="284"/>
      <c r="K61" s="150" t="s">
        <v>659</v>
      </c>
    </row>
    <row r="62" spans="1:11">
      <c r="A62" s="286"/>
      <c r="B62" s="150" t="s">
        <v>675</v>
      </c>
      <c r="C62" s="279"/>
      <c r="D62" s="284"/>
      <c r="E62" s="284"/>
      <c r="F62" s="284"/>
      <c r="G62" s="284"/>
      <c r="H62" s="284"/>
      <c r="I62" s="284"/>
      <c r="J62" s="284"/>
      <c r="K62" s="150" t="s">
        <v>660</v>
      </c>
    </row>
    <row r="63" spans="1:11">
      <c r="A63" s="286"/>
      <c r="B63" s="150" t="s">
        <v>676</v>
      </c>
      <c r="C63" s="279"/>
      <c r="D63" s="284"/>
      <c r="E63" s="284"/>
      <c r="F63" s="284"/>
      <c r="G63" s="284"/>
      <c r="H63" s="284"/>
      <c r="I63" s="284"/>
      <c r="J63" s="284"/>
      <c r="K63" s="150" t="s">
        <v>661</v>
      </c>
    </row>
    <row r="64" spans="1:11">
      <c r="A64" s="286"/>
      <c r="B64" s="150" t="s">
        <v>677</v>
      </c>
      <c r="C64" s="279"/>
      <c r="D64" s="284"/>
      <c r="E64" s="284"/>
      <c r="F64" s="284"/>
      <c r="G64" s="284"/>
      <c r="H64" s="284"/>
      <c r="I64" s="284"/>
      <c r="J64" s="284"/>
      <c r="K64" s="150" t="s">
        <v>662</v>
      </c>
    </row>
    <row r="65" spans="1:11">
      <c r="A65" s="286"/>
      <c r="B65" s="150" t="s">
        <v>678</v>
      </c>
      <c r="C65" s="279"/>
      <c r="D65" s="284"/>
      <c r="E65" s="284"/>
      <c r="F65" s="284"/>
      <c r="G65" s="284"/>
      <c r="H65" s="284"/>
      <c r="I65" s="284"/>
      <c r="J65" s="284"/>
      <c r="K65" s="150" t="s">
        <v>657</v>
      </c>
    </row>
    <row r="66" spans="1:11">
      <c r="A66" s="286"/>
      <c r="B66" s="150" t="s">
        <v>673</v>
      </c>
      <c r="C66" s="279"/>
      <c r="D66" s="284"/>
      <c r="E66" s="284"/>
      <c r="F66" s="284"/>
      <c r="G66" s="284"/>
      <c r="H66" s="284"/>
      <c r="I66" s="284"/>
      <c r="J66" s="284"/>
      <c r="K66" s="150" t="s">
        <v>654</v>
      </c>
    </row>
    <row r="67" spans="1:11">
      <c r="A67" s="286"/>
      <c r="B67" s="150" t="s">
        <v>681</v>
      </c>
      <c r="C67" s="279"/>
      <c r="D67" s="284"/>
      <c r="E67" s="284"/>
      <c r="F67" s="284"/>
      <c r="G67" s="284"/>
      <c r="H67" s="284"/>
      <c r="I67" s="284"/>
      <c r="J67" s="284"/>
      <c r="K67" s="150" t="s">
        <v>663</v>
      </c>
    </row>
    <row r="68" spans="1:11">
      <c r="A68" s="286"/>
      <c r="B68" s="150" t="s">
        <v>679</v>
      </c>
      <c r="C68" s="279"/>
      <c r="D68" s="284"/>
      <c r="E68" s="284"/>
      <c r="F68" s="284"/>
      <c r="G68" s="284"/>
      <c r="H68" s="284"/>
      <c r="I68" s="284"/>
      <c r="J68" s="284"/>
      <c r="K68" s="150" t="s">
        <v>656</v>
      </c>
    </row>
    <row r="69" spans="1:11">
      <c r="A69" s="286"/>
      <c r="B69" s="150" t="s">
        <v>680</v>
      </c>
      <c r="C69" s="279"/>
      <c r="D69" s="284"/>
      <c r="E69" s="284"/>
      <c r="F69" s="284"/>
      <c r="G69" s="284"/>
      <c r="H69" s="284"/>
      <c r="I69" s="284"/>
      <c r="J69" s="284"/>
      <c r="K69" s="150" t="s">
        <v>664</v>
      </c>
    </row>
    <row r="70" spans="1:11">
      <c r="A70" s="286"/>
      <c r="B70" s="150" t="s">
        <v>682</v>
      </c>
      <c r="C70" s="279"/>
      <c r="D70" s="284"/>
      <c r="E70" s="284"/>
      <c r="F70" s="284"/>
      <c r="G70" s="284"/>
      <c r="H70" s="284"/>
      <c r="I70" s="284"/>
      <c r="J70" s="284"/>
      <c r="K70" s="150" t="s">
        <v>665</v>
      </c>
    </row>
    <row r="71" spans="1:11">
      <c r="A71" s="299" t="s">
        <v>65</v>
      </c>
      <c r="B71" s="150" t="s">
        <v>683</v>
      </c>
      <c r="C71" s="279"/>
      <c r="D71" s="284"/>
      <c r="E71" s="284"/>
      <c r="F71" s="284"/>
      <c r="G71" s="284"/>
      <c r="H71" s="284"/>
      <c r="I71" s="284"/>
      <c r="J71" s="284"/>
      <c r="K71" s="150" t="s">
        <v>666</v>
      </c>
    </row>
    <row r="72" spans="1:11">
      <c r="A72" s="286"/>
      <c r="B72" s="150" t="s">
        <v>684</v>
      </c>
      <c r="C72" s="279"/>
      <c r="D72" s="284"/>
      <c r="E72" s="284"/>
      <c r="F72" s="284"/>
      <c r="G72" s="284"/>
      <c r="H72" s="284"/>
      <c r="I72" s="284"/>
      <c r="J72" s="284"/>
      <c r="K72" s="150" t="s">
        <v>667</v>
      </c>
    </row>
    <row r="73" spans="1:11" ht="18.75" customHeight="1">
      <c r="A73" s="286"/>
      <c r="B73" s="150" t="s">
        <v>685</v>
      </c>
      <c r="C73" s="279"/>
      <c r="D73" s="284"/>
      <c r="E73" s="284"/>
      <c r="F73" s="284"/>
      <c r="G73" s="284"/>
      <c r="H73" s="284"/>
      <c r="I73" s="284"/>
      <c r="J73" s="284"/>
      <c r="K73" s="150" t="s">
        <v>668</v>
      </c>
    </row>
    <row r="74" spans="1:11" ht="18.75" customHeight="1">
      <c r="A74" s="286"/>
      <c r="B74" s="150" t="s">
        <v>686</v>
      </c>
      <c r="C74" s="279"/>
      <c r="D74" s="284"/>
      <c r="E74" s="284"/>
      <c r="F74" s="284"/>
      <c r="G74" s="284"/>
      <c r="H74" s="284"/>
      <c r="I74" s="284"/>
      <c r="J74" s="284"/>
      <c r="K74" s="150" t="s">
        <v>669</v>
      </c>
    </row>
    <row r="75" spans="1:11" ht="18.75" customHeight="1">
      <c r="A75" s="286"/>
      <c r="B75" s="150" t="s">
        <v>687</v>
      </c>
      <c r="C75" s="279"/>
      <c r="D75" s="284"/>
      <c r="E75" s="284"/>
      <c r="F75" s="284"/>
      <c r="G75" s="284"/>
      <c r="H75" s="284"/>
      <c r="I75" s="284"/>
      <c r="J75" s="284"/>
      <c r="K75" s="150" t="s">
        <v>670</v>
      </c>
    </row>
    <row r="76" spans="1:11" ht="18.75" customHeight="1">
      <c r="A76" s="300">
        <v>5</v>
      </c>
      <c r="B76" s="277" t="s">
        <v>688</v>
      </c>
      <c r="C76" s="273" t="s">
        <v>571</v>
      </c>
      <c r="D76" s="275">
        <f>SUM(E76:I76)</f>
        <v>1094</v>
      </c>
      <c r="E76" s="275">
        <v>190</v>
      </c>
      <c r="F76" s="301">
        <v>195</v>
      </c>
      <c r="G76" s="275">
        <v>195</v>
      </c>
      <c r="H76" s="302">
        <v>257</v>
      </c>
      <c r="I76" s="301">
        <v>257</v>
      </c>
      <c r="J76" s="275" t="s">
        <v>572</v>
      </c>
      <c r="K76" s="277" t="s">
        <v>693</v>
      </c>
    </row>
    <row r="77" spans="1:11" ht="18.75" customHeight="1">
      <c r="A77" s="304"/>
      <c r="B77" s="394" t="s">
        <v>689</v>
      </c>
      <c r="C77" s="395">
        <v>2018</v>
      </c>
      <c r="D77" s="393"/>
      <c r="E77" s="288"/>
      <c r="F77" s="288"/>
      <c r="G77" s="288"/>
      <c r="H77" s="288"/>
      <c r="I77" s="288"/>
      <c r="J77" s="288" t="s">
        <v>573</v>
      </c>
      <c r="K77" s="553" t="s">
        <v>694</v>
      </c>
    </row>
    <row r="78" spans="1:11" ht="18.75" customHeight="1">
      <c r="A78" s="286"/>
      <c r="B78" s="150" t="s">
        <v>690</v>
      </c>
      <c r="C78" s="279"/>
      <c r="D78" s="284"/>
      <c r="E78" s="284"/>
      <c r="F78" s="295"/>
      <c r="G78" s="284"/>
      <c r="H78" s="296"/>
      <c r="I78" s="295"/>
      <c r="J78" s="284"/>
      <c r="K78" s="150" t="s">
        <v>695</v>
      </c>
    </row>
    <row r="79" spans="1:11" ht="18.75" customHeight="1">
      <c r="A79" s="286"/>
      <c r="B79" s="150" t="s">
        <v>692</v>
      </c>
      <c r="C79" s="279"/>
      <c r="D79" s="284"/>
      <c r="E79" s="284"/>
      <c r="F79" s="295"/>
      <c r="G79" s="284"/>
      <c r="H79" s="296"/>
      <c r="I79" s="295"/>
      <c r="J79" s="284"/>
      <c r="K79" s="150" t="s">
        <v>699</v>
      </c>
    </row>
    <row r="80" spans="1:11">
      <c r="A80" s="286"/>
      <c r="B80" s="150" t="s">
        <v>691</v>
      </c>
      <c r="C80" s="279"/>
      <c r="D80" s="284"/>
      <c r="E80" s="284"/>
      <c r="F80" s="295"/>
      <c r="G80" s="284"/>
      <c r="H80" s="296"/>
      <c r="I80" s="295"/>
      <c r="J80" s="284"/>
      <c r="K80" s="150" t="s">
        <v>700</v>
      </c>
    </row>
    <row r="81" spans="1:11">
      <c r="A81" s="286"/>
      <c r="B81" s="150"/>
      <c r="C81" s="279"/>
      <c r="D81" s="284"/>
      <c r="E81" s="284"/>
      <c r="F81" s="295"/>
      <c r="G81" s="284"/>
      <c r="H81" s="296"/>
      <c r="I81" s="295"/>
      <c r="J81" s="284"/>
      <c r="K81" s="150" t="s">
        <v>696</v>
      </c>
    </row>
    <row r="82" spans="1:11">
      <c r="A82" s="286"/>
      <c r="B82" s="150"/>
      <c r="C82" s="279"/>
      <c r="D82" s="284"/>
      <c r="E82" s="284"/>
      <c r="F82" s="295"/>
      <c r="G82" s="284"/>
      <c r="H82" s="296"/>
      <c r="I82" s="295"/>
      <c r="J82" s="284"/>
      <c r="K82" s="150" t="s">
        <v>697</v>
      </c>
    </row>
    <row r="83" spans="1:11">
      <c r="A83" s="286"/>
      <c r="B83" s="150"/>
      <c r="C83" s="279"/>
      <c r="D83" s="284"/>
      <c r="E83" s="284"/>
      <c r="F83" s="295"/>
      <c r="G83" s="284"/>
      <c r="H83" s="296"/>
      <c r="I83" s="295"/>
      <c r="J83" s="284"/>
      <c r="K83" s="150" t="s">
        <v>698</v>
      </c>
    </row>
    <row r="84" spans="1:11">
      <c r="A84" s="286"/>
      <c r="B84" s="150"/>
      <c r="C84" s="279"/>
      <c r="D84" s="284"/>
      <c r="E84" s="284"/>
      <c r="F84" s="295"/>
      <c r="G84" s="284"/>
      <c r="H84" s="296"/>
      <c r="I84" s="295"/>
      <c r="J84" s="284"/>
      <c r="K84" s="303" t="s">
        <v>701</v>
      </c>
    </row>
    <row r="85" spans="1:11">
      <c r="A85" s="286"/>
      <c r="B85" s="150"/>
      <c r="C85" s="279"/>
      <c r="D85" s="284"/>
      <c r="E85" s="284"/>
      <c r="F85" s="295"/>
      <c r="G85" s="284"/>
      <c r="H85" s="296"/>
      <c r="I85" s="295"/>
      <c r="J85" s="284"/>
      <c r="K85" s="150" t="s">
        <v>702</v>
      </c>
    </row>
    <row r="86" spans="1:11">
      <c r="A86" s="286"/>
      <c r="B86" s="150"/>
      <c r="C86" s="279"/>
      <c r="D86" s="284"/>
      <c r="E86" s="284"/>
      <c r="F86" s="295"/>
      <c r="G86" s="284"/>
      <c r="H86" s="296"/>
      <c r="I86" s="295"/>
      <c r="J86" s="284"/>
      <c r="K86" s="150" t="s">
        <v>703</v>
      </c>
    </row>
    <row r="87" spans="1:11">
      <c r="A87" s="286"/>
      <c r="B87" s="150"/>
      <c r="C87" s="279"/>
      <c r="D87" s="284"/>
      <c r="E87" s="284"/>
      <c r="F87" s="295"/>
      <c r="G87" s="284"/>
      <c r="H87" s="296"/>
      <c r="I87" s="295"/>
      <c r="J87" s="284"/>
      <c r="K87" s="150" t="s">
        <v>704</v>
      </c>
    </row>
    <row r="88" spans="1:11">
      <c r="A88" s="286"/>
      <c r="B88" s="150"/>
      <c r="C88" s="279"/>
      <c r="D88" s="284"/>
      <c r="E88" s="284"/>
      <c r="F88" s="295"/>
      <c r="G88" s="284"/>
      <c r="H88" s="296"/>
      <c r="I88" s="295"/>
      <c r="J88" s="284"/>
      <c r="K88" s="150" t="s">
        <v>705</v>
      </c>
    </row>
    <row r="89" spans="1:11">
      <c r="A89" s="300">
        <v>6</v>
      </c>
      <c r="B89" s="277" t="s">
        <v>564</v>
      </c>
      <c r="C89" s="273" t="s">
        <v>571</v>
      </c>
      <c r="D89" s="275">
        <f>SUM(E89:I89)</f>
        <v>650</v>
      </c>
      <c r="E89" s="275">
        <v>120</v>
      </c>
      <c r="F89" s="275">
        <v>120</v>
      </c>
      <c r="G89" s="301">
        <v>120</v>
      </c>
      <c r="H89" s="275">
        <v>140</v>
      </c>
      <c r="I89" s="302">
        <v>150</v>
      </c>
      <c r="J89" s="275" t="s">
        <v>630</v>
      </c>
      <c r="K89" s="277" t="s">
        <v>712</v>
      </c>
    </row>
    <row r="90" spans="1:11">
      <c r="A90" s="286"/>
      <c r="B90" s="150" t="s">
        <v>565</v>
      </c>
      <c r="C90" s="279">
        <v>2018</v>
      </c>
      <c r="D90" s="284"/>
      <c r="E90" s="284"/>
      <c r="F90" s="284"/>
      <c r="G90" s="295"/>
      <c r="H90" s="284"/>
      <c r="I90" s="296"/>
      <c r="J90" s="284" t="s">
        <v>573</v>
      </c>
      <c r="K90" s="150" t="s">
        <v>713</v>
      </c>
    </row>
    <row r="91" spans="1:11">
      <c r="A91" s="286"/>
      <c r="B91" s="150" t="s">
        <v>710</v>
      </c>
      <c r="C91" s="279"/>
      <c r="D91" s="284"/>
      <c r="E91" s="284"/>
      <c r="F91" s="284"/>
      <c r="G91" s="295"/>
      <c r="H91" s="284"/>
      <c r="I91" s="296"/>
      <c r="J91" s="284"/>
      <c r="K91" s="150" t="s">
        <v>717</v>
      </c>
    </row>
    <row r="92" spans="1:11" ht="18.75" customHeight="1">
      <c r="A92" s="286"/>
      <c r="B92" s="150" t="s">
        <v>711</v>
      </c>
      <c r="C92" s="279"/>
      <c r="D92" s="284"/>
      <c r="E92" s="284"/>
      <c r="F92" s="284"/>
      <c r="G92" s="295"/>
      <c r="H92" s="284"/>
      <c r="I92" s="296"/>
      <c r="J92" s="284"/>
      <c r="K92" s="150" t="s">
        <v>718</v>
      </c>
    </row>
    <row r="93" spans="1:11">
      <c r="A93" s="286"/>
      <c r="B93" s="150" t="s">
        <v>706</v>
      </c>
      <c r="C93" s="279"/>
      <c r="D93" s="284"/>
      <c r="E93" s="284"/>
      <c r="F93" s="284"/>
      <c r="G93" s="295"/>
      <c r="H93" s="284"/>
      <c r="I93" s="296"/>
      <c r="J93" s="284"/>
      <c r="K93" s="150" t="s">
        <v>661</v>
      </c>
    </row>
    <row r="94" spans="1:11">
      <c r="A94" s="286"/>
      <c r="B94" s="150" t="s">
        <v>707</v>
      </c>
      <c r="C94" s="279"/>
      <c r="D94" s="284"/>
      <c r="E94" s="284"/>
      <c r="F94" s="284"/>
      <c r="G94" s="295"/>
      <c r="H94" s="284"/>
      <c r="I94" s="296"/>
      <c r="J94" s="284"/>
      <c r="K94" s="150" t="s">
        <v>714</v>
      </c>
    </row>
    <row r="95" spans="1:11">
      <c r="A95" s="286"/>
      <c r="B95" s="150" t="s">
        <v>708</v>
      </c>
      <c r="C95" s="279"/>
      <c r="D95" s="284"/>
      <c r="E95" s="284"/>
      <c r="F95" s="284"/>
      <c r="G95" s="295"/>
      <c r="H95" s="284"/>
      <c r="I95" s="296"/>
      <c r="J95" s="284"/>
      <c r="K95" s="150" t="s">
        <v>715</v>
      </c>
    </row>
    <row r="96" spans="1:11">
      <c r="A96" s="286"/>
      <c r="B96" s="150" t="s">
        <v>709</v>
      </c>
      <c r="C96" s="279"/>
      <c r="D96" s="284"/>
      <c r="E96" s="284"/>
      <c r="F96" s="284"/>
      <c r="G96" s="295"/>
      <c r="H96" s="284"/>
      <c r="I96" s="296"/>
      <c r="J96" s="284"/>
      <c r="K96" s="150" t="s">
        <v>716</v>
      </c>
    </row>
    <row r="97" spans="1:11" ht="18.75" customHeight="1">
      <c r="A97" s="286"/>
      <c r="B97" s="150"/>
      <c r="C97" s="279"/>
      <c r="D97" s="284"/>
      <c r="E97" s="284"/>
      <c r="F97" s="284"/>
      <c r="G97" s="295"/>
      <c r="H97" s="284"/>
      <c r="I97" s="296"/>
      <c r="J97" s="284"/>
      <c r="K97" s="150" t="s">
        <v>719</v>
      </c>
    </row>
    <row r="98" spans="1:11">
      <c r="A98" s="286"/>
      <c r="B98" s="150"/>
      <c r="C98" s="279"/>
      <c r="D98" s="284"/>
      <c r="E98" s="284"/>
      <c r="F98" s="284"/>
      <c r="G98" s="295"/>
      <c r="H98" s="284"/>
      <c r="I98" s="296"/>
      <c r="J98" s="284"/>
      <c r="K98" s="303" t="s">
        <v>720</v>
      </c>
    </row>
    <row r="99" spans="1:11">
      <c r="A99" s="286"/>
      <c r="B99" s="150"/>
      <c r="C99" s="279"/>
      <c r="D99" s="284"/>
      <c r="E99" s="284"/>
      <c r="F99" s="284"/>
      <c r="G99" s="295"/>
      <c r="H99" s="284"/>
      <c r="I99" s="296"/>
      <c r="J99" s="284"/>
      <c r="K99" s="150" t="s">
        <v>721</v>
      </c>
    </row>
    <row r="100" spans="1:11">
      <c r="A100" s="286"/>
      <c r="B100" s="150"/>
      <c r="C100" s="279"/>
      <c r="D100" s="284"/>
      <c r="E100" s="284"/>
      <c r="F100" s="284"/>
      <c r="G100" s="295"/>
      <c r="H100" s="284"/>
      <c r="I100" s="296"/>
      <c r="J100" s="284"/>
      <c r="K100" s="150" t="s">
        <v>722</v>
      </c>
    </row>
    <row r="101" spans="1:11">
      <c r="A101" s="286"/>
      <c r="B101" s="150"/>
      <c r="C101" s="279"/>
      <c r="D101" s="284"/>
      <c r="E101" s="284"/>
      <c r="F101" s="284"/>
      <c r="G101" s="295"/>
      <c r="H101" s="284"/>
      <c r="I101" s="296"/>
      <c r="J101" s="284"/>
      <c r="K101" s="150" t="s">
        <v>723</v>
      </c>
    </row>
    <row r="102" spans="1:11">
      <c r="A102" s="286"/>
      <c r="B102" s="150"/>
      <c r="C102" s="279"/>
      <c r="D102" s="284"/>
      <c r="E102" s="284"/>
      <c r="F102" s="284"/>
      <c r="G102" s="295"/>
      <c r="H102" s="284"/>
      <c r="I102" s="296"/>
      <c r="J102" s="284"/>
      <c r="K102" s="150" t="s">
        <v>724</v>
      </c>
    </row>
    <row r="103" spans="1:11">
      <c r="A103" s="304"/>
      <c r="B103" s="342"/>
      <c r="C103" s="345"/>
      <c r="D103" s="344"/>
      <c r="E103" s="344"/>
      <c r="F103" s="344"/>
      <c r="G103" s="287"/>
      <c r="H103" s="344"/>
      <c r="I103" s="288"/>
      <c r="J103" s="344"/>
      <c r="K103" s="342" t="s">
        <v>732</v>
      </c>
    </row>
    <row r="104" spans="1:11">
      <c r="A104" s="286"/>
      <c r="B104" s="150"/>
      <c r="C104" s="279"/>
      <c r="D104" s="284"/>
      <c r="E104" s="284"/>
      <c r="F104" s="284"/>
      <c r="G104" s="295"/>
      <c r="H104" s="284"/>
      <c r="I104" s="296"/>
      <c r="J104" s="284"/>
      <c r="K104" s="150" t="s">
        <v>725</v>
      </c>
    </row>
    <row r="105" spans="1:11">
      <c r="A105" s="286"/>
      <c r="B105" s="150"/>
      <c r="C105" s="279"/>
      <c r="D105" s="284"/>
      <c r="E105" s="284"/>
      <c r="F105" s="284"/>
      <c r="G105" s="295"/>
      <c r="H105" s="284"/>
      <c r="I105" s="296"/>
      <c r="J105" s="284"/>
      <c r="K105" s="150" t="s">
        <v>669</v>
      </c>
    </row>
    <row r="106" spans="1:11">
      <c r="A106" s="286"/>
      <c r="B106" s="150"/>
      <c r="C106" s="279"/>
      <c r="D106" s="284"/>
      <c r="E106" s="284"/>
      <c r="F106" s="284"/>
      <c r="G106" s="295"/>
      <c r="H106" s="284"/>
      <c r="I106" s="296"/>
      <c r="J106" s="284"/>
      <c r="K106" s="150" t="s">
        <v>726</v>
      </c>
    </row>
    <row r="107" spans="1:11">
      <c r="A107" s="286"/>
      <c r="B107" s="150"/>
      <c r="C107" s="279"/>
      <c r="D107" s="284"/>
      <c r="E107" s="284"/>
      <c r="F107" s="284"/>
      <c r="G107" s="295"/>
      <c r="H107" s="284"/>
      <c r="I107" s="296"/>
      <c r="J107" s="284"/>
      <c r="K107" s="150" t="s">
        <v>727</v>
      </c>
    </row>
    <row r="108" spans="1:11">
      <c r="A108" s="286"/>
      <c r="B108" s="150"/>
      <c r="C108" s="279"/>
      <c r="D108" s="284"/>
      <c r="E108" s="284"/>
      <c r="F108" s="284"/>
      <c r="G108" s="295"/>
      <c r="H108" s="284"/>
      <c r="I108" s="296"/>
      <c r="J108" s="284"/>
      <c r="K108" s="150" t="s">
        <v>728</v>
      </c>
    </row>
    <row r="109" spans="1:11">
      <c r="A109" s="286"/>
      <c r="B109" s="150"/>
      <c r="C109" s="279"/>
      <c r="D109" s="284"/>
      <c r="E109" s="284"/>
      <c r="F109" s="284"/>
      <c r="G109" s="295"/>
      <c r="H109" s="284"/>
      <c r="I109" s="296"/>
      <c r="J109" s="284"/>
      <c r="K109" s="150" t="s">
        <v>729</v>
      </c>
    </row>
    <row r="110" spans="1:11">
      <c r="A110" s="286"/>
      <c r="B110" s="150"/>
      <c r="C110" s="279"/>
      <c r="D110" s="284"/>
      <c r="E110" s="284"/>
      <c r="F110" s="284"/>
      <c r="G110" s="295"/>
      <c r="H110" s="284"/>
      <c r="I110" s="296"/>
      <c r="J110" s="284"/>
      <c r="K110" s="150" t="s">
        <v>730</v>
      </c>
    </row>
    <row r="111" spans="1:11">
      <c r="A111" s="304"/>
      <c r="B111" s="278"/>
      <c r="C111" s="274"/>
      <c r="D111" s="276"/>
      <c r="E111" s="276"/>
      <c r="F111" s="276"/>
      <c r="G111" s="287"/>
      <c r="H111" s="276"/>
      <c r="I111" s="288"/>
      <c r="J111" s="276"/>
      <c r="K111" s="278" t="s">
        <v>731</v>
      </c>
    </row>
    <row r="112" spans="1:11" ht="38.25" customHeight="1">
      <c r="A112" s="447">
        <v>7</v>
      </c>
      <c r="B112" s="445" t="s">
        <v>52</v>
      </c>
      <c r="C112" s="444" t="s">
        <v>35</v>
      </c>
      <c r="D112" s="285">
        <f>SUM(E112:I112)</f>
        <v>4374</v>
      </c>
      <c r="E112" s="285">
        <f>E8+E20+E37+E52+E76+E89</f>
        <v>820</v>
      </c>
      <c r="F112" s="285">
        <f>F8+F20+F37+F52+F76+F89</f>
        <v>835</v>
      </c>
      <c r="G112" s="285">
        <f>G8+G20+G37+G52+G76+G89</f>
        <v>835</v>
      </c>
      <c r="H112" s="285">
        <f>H8+H20+H37+H52+H76+H89</f>
        <v>937</v>
      </c>
      <c r="I112" s="285">
        <f>I8+I20+I37+I52+I76+I89</f>
        <v>947</v>
      </c>
      <c r="J112" s="272" t="s">
        <v>36</v>
      </c>
      <c r="K112" s="17"/>
    </row>
    <row r="113" spans="1:11" ht="56.25">
      <c r="A113" s="448"/>
      <c r="B113" s="446"/>
      <c r="C113" s="408"/>
      <c r="D113" s="31">
        <f>SUM(E113:I113)</f>
        <v>4284</v>
      </c>
      <c r="E113" s="31">
        <f>E10+E22+E39</f>
        <v>738</v>
      </c>
      <c r="F113" s="31">
        <f>F10+F22+F39</f>
        <v>778</v>
      </c>
      <c r="G113" s="31">
        <f>G10+G22+G39</f>
        <v>848</v>
      </c>
      <c r="H113" s="31">
        <f>H10+H22+H39</f>
        <v>925</v>
      </c>
      <c r="I113" s="31">
        <f>I10+I22+I39</f>
        <v>995</v>
      </c>
      <c r="J113" s="10" t="s">
        <v>69</v>
      </c>
      <c r="K113" s="15"/>
    </row>
    <row r="115" spans="1:11">
      <c r="D115" s="27"/>
    </row>
    <row r="117" spans="1:11">
      <c r="B117" s="19"/>
      <c r="C117" s="19"/>
    </row>
    <row r="118" spans="1:11">
      <c r="B118" s="19"/>
      <c r="C118" s="19"/>
    </row>
    <row r="119" spans="1:11">
      <c r="B119" s="19"/>
      <c r="C119" s="19"/>
    </row>
    <row r="120" spans="1:11">
      <c r="B120" s="19"/>
      <c r="C120" s="19"/>
    </row>
    <row r="121" spans="1:11">
      <c r="B121" s="19"/>
      <c r="C121" s="19"/>
    </row>
    <row r="122" spans="1:11">
      <c r="B122" s="19"/>
      <c r="C122" s="19"/>
    </row>
    <row r="123" spans="1:11">
      <c r="B123" s="19"/>
      <c r="C123" s="19"/>
    </row>
    <row r="124" spans="1:11">
      <c r="B124" s="19"/>
      <c r="C124" s="19"/>
    </row>
    <row r="125" spans="1:11">
      <c r="B125" s="19"/>
      <c r="C125" s="19"/>
    </row>
    <row r="126" spans="1:11">
      <c r="B126" s="19"/>
      <c r="C126" s="19"/>
    </row>
    <row r="127" spans="1:11">
      <c r="B127" s="19"/>
      <c r="C127" s="19"/>
    </row>
    <row r="128" spans="1:11">
      <c r="B128" s="19"/>
      <c r="C128" s="19"/>
    </row>
    <row r="129" spans="2:3">
      <c r="B129" s="19"/>
      <c r="C129" s="19"/>
    </row>
    <row r="130" spans="2:3">
      <c r="B130" s="19"/>
      <c r="C130" s="19"/>
    </row>
    <row r="131" spans="2:3">
      <c r="B131" s="19"/>
      <c r="C131" s="19"/>
    </row>
    <row r="132" spans="2:3">
      <c r="B132" s="19"/>
      <c r="C132" s="19"/>
    </row>
    <row r="133" spans="2:3">
      <c r="B133" s="19"/>
      <c r="C133" s="19"/>
    </row>
  </sheetData>
  <mergeCells count="14">
    <mergeCell ref="A1:K1"/>
    <mergeCell ref="A2:K2"/>
    <mergeCell ref="A3:K3"/>
    <mergeCell ref="A4:A6"/>
    <mergeCell ref="B4:B6"/>
    <mergeCell ref="C4:C6"/>
    <mergeCell ref="D4:I4"/>
    <mergeCell ref="C112:C113"/>
    <mergeCell ref="B112:B113"/>
    <mergeCell ref="A112:A113"/>
    <mergeCell ref="J4:J6"/>
    <mergeCell ref="K4:K6"/>
    <mergeCell ref="D5:D6"/>
    <mergeCell ref="E5:I5"/>
  </mergeCells>
  <phoneticPr fontId="5" type="noConversion"/>
  <printOptions horizontalCentered="1"/>
  <pageMargins left="0.78740157480314965" right="0.78740157480314965" top="0.98425196850393704" bottom="0.39370078740157483" header="0.51181102362204722" footer="0.19685039370078741"/>
  <pageSetup paperSize="9" fitToHeight="4" orientation="landscape" r:id="rId1"/>
  <headerFooter alignWithMargins="0">
    <oddFooter>&amp;CПриложение № 3.6&amp;R&amp;P</oddFooter>
  </headerFooter>
</worksheet>
</file>

<file path=xl/worksheets/sheet11.xml><?xml version="1.0" encoding="utf-8"?>
<worksheet xmlns="http://schemas.openxmlformats.org/spreadsheetml/2006/main" xmlns:r="http://schemas.openxmlformats.org/officeDocument/2006/relationships">
  <sheetPr>
    <tabColor theme="3" tint="0.39997558519241921"/>
  </sheetPr>
  <dimension ref="A1:Q66"/>
  <sheetViews>
    <sheetView view="pageBreakPreview" zoomScaleSheetLayoutView="100" workbookViewId="0">
      <selection activeCell="E23" sqref="E23"/>
    </sheetView>
  </sheetViews>
  <sheetFormatPr defaultColWidth="9.140625" defaultRowHeight="18.75"/>
  <cols>
    <col min="1" max="1" width="5.5703125" style="8" customWidth="1"/>
    <col min="2" max="2" width="25" style="1" customWidth="1"/>
    <col min="3" max="3" width="9.28515625" style="33" bestFit="1" customWidth="1"/>
    <col min="4" max="4" width="11.7109375" style="1" customWidth="1"/>
    <col min="5" max="9" width="10.7109375" style="1" customWidth="1"/>
    <col min="10" max="10" width="11.140625" style="1" customWidth="1"/>
    <col min="11" max="11" width="15.85546875" style="1" customWidth="1"/>
    <col min="12" max="12" width="12.7109375" style="1" bestFit="1" customWidth="1"/>
    <col min="13" max="16384" width="9.140625" style="1"/>
  </cols>
  <sheetData>
    <row r="1" spans="1:17" ht="18.75" customHeight="1">
      <c r="A1" s="413" t="s">
        <v>23</v>
      </c>
      <c r="B1" s="413"/>
      <c r="C1" s="413"/>
      <c r="D1" s="413"/>
      <c r="E1" s="413"/>
      <c r="F1" s="413"/>
      <c r="G1" s="413"/>
      <c r="H1" s="413"/>
      <c r="I1" s="413"/>
      <c r="J1" s="413"/>
      <c r="K1" s="413"/>
    </row>
    <row r="2" spans="1:17" ht="18.75" customHeight="1">
      <c r="A2" s="414" t="s">
        <v>24</v>
      </c>
      <c r="B2" s="414"/>
      <c r="C2" s="414"/>
      <c r="D2" s="414"/>
      <c r="E2" s="414"/>
      <c r="F2" s="414"/>
      <c r="G2" s="414"/>
      <c r="H2" s="414"/>
      <c r="I2" s="414"/>
      <c r="J2" s="414"/>
      <c r="K2" s="414"/>
      <c r="L2" s="2"/>
      <c r="M2" s="2"/>
      <c r="N2" s="2"/>
      <c r="O2" s="2"/>
      <c r="P2" s="2"/>
      <c r="Q2" s="2"/>
    </row>
    <row r="3" spans="1:17" ht="18.75" customHeight="1">
      <c r="A3" s="415" t="s">
        <v>25</v>
      </c>
      <c r="B3" s="415"/>
      <c r="C3" s="415"/>
      <c r="D3" s="415"/>
      <c r="E3" s="415"/>
      <c r="F3" s="415"/>
      <c r="G3" s="415"/>
      <c r="H3" s="415"/>
      <c r="I3" s="415"/>
      <c r="J3" s="415"/>
      <c r="K3" s="415"/>
    </row>
    <row r="4" spans="1:17" s="3" customFormat="1" ht="24.95" customHeight="1">
      <c r="A4" s="435" t="s">
        <v>3</v>
      </c>
      <c r="B4" s="412" t="s">
        <v>0</v>
      </c>
      <c r="C4" s="435" t="s">
        <v>4</v>
      </c>
      <c r="D4" s="412" t="s">
        <v>6</v>
      </c>
      <c r="E4" s="412"/>
      <c r="F4" s="412"/>
      <c r="G4" s="412"/>
      <c r="H4" s="412"/>
      <c r="I4" s="412"/>
      <c r="J4" s="467" t="s">
        <v>7</v>
      </c>
      <c r="K4" s="467" t="s">
        <v>8</v>
      </c>
    </row>
    <row r="5" spans="1:17" s="3" customFormat="1" ht="24.95" customHeight="1">
      <c r="A5" s="436"/>
      <c r="B5" s="412"/>
      <c r="C5" s="436"/>
      <c r="D5" s="412" t="s">
        <v>1</v>
      </c>
      <c r="E5" s="412" t="s">
        <v>5</v>
      </c>
      <c r="F5" s="412"/>
      <c r="G5" s="412"/>
      <c r="H5" s="412"/>
      <c r="I5" s="412"/>
      <c r="J5" s="467"/>
      <c r="K5" s="467"/>
    </row>
    <row r="6" spans="1:17" s="3" customFormat="1" ht="24.95" customHeight="1">
      <c r="A6" s="437"/>
      <c r="B6" s="412"/>
      <c r="C6" s="437"/>
      <c r="D6" s="412"/>
      <c r="E6" s="4">
        <v>2014</v>
      </c>
      <c r="F6" s="4">
        <v>2015</v>
      </c>
      <c r="G6" s="4">
        <v>2016</v>
      </c>
      <c r="H6" s="4">
        <v>2017</v>
      </c>
      <c r="I6" s="4">
        <v>2018</v>
      </c>
      <c r="J6" s="467"/>
      <c r="K6" s="467"/>
    </row>
    <row r="7" spans="1:17" s="5" customFormat="1" ht="15.75">
      <c r="A7" s="32">
        <v>1</v>
      </c>
      <c r="B7" s="6">
        <v>2</v>
      </c>
      <c r="C7" s="32">
        <v>3</v>
      </c>
      <c r="D7" s="6">
        <v>4</v>
      </c>
      <c r="E7" s="6">
        <v>5</v>
      </c>
      <c r="F7" s="6">
        <v>6</v>
      </c>
      <c r="G7" s="6">
        <v>7</v>
      </c>
      <c r="H7" s="6">
        <v>8</v>
      </c>
      <c r="I7" s="6">
        <v>9</v>
      </c>
      <c r="J7" s="6">
        <v>10</v>
      </c>
      <c r="K7" s="6">
        <v>11</v>
      </c>
    </row>
    <row r="8" spans="1:17" ht="36.75" customHeight="1">
      <c r="A8" s="451">
        <v>1</v>
      </c>
      <c r="B8" s="455" t="s">
        <v>364</v>
      </c>
      <c r="C8" s="464" t="s">
        <v>35</v>
      </c>
      <c r="D8" s="90">
        <f>SUM(E8:I8)</f>
        <v>155921.5</v>
      </c>
      <c r="E8" s="90">
        <f>25457.37267+753.067+1000+700+300+50+100+160+100+700+992.56033+31+4001.5+200</f>
        <v>34545.5</v>
      </c>
      <c r="F8" s="90">
        <f>25557.37267+753.067+1000+700+300+50+100+160+100+700+992.56033+31-100</f>
        <v>30344</v>
      </c>
      <c r="G8" s="90">
        <f>25557.37267+753.067+1000+700+300+50+100+160+100+700+992.56033+31-100</f>
        <v>30344</v>
      </c>
      <c r="H8" s="90">
        <f>25557.37267+753.067+1000+700+300+50+100+160+100+700+992.56033+31-100</f>
        <v>30344</v>
      </c>
      <c r="I8" s="90">
        <f>25557.37267+753.067+1000+700+300+50+100+160+100+700+992.56033+31-100</f>
        <v>30344</v>
      </c>
      <c r="J8" s="30" t="s">
        <v>36</v>
      </c>
      <c r="K8" s="465" t="s">
        <v>397</v>
      </c>
      <c r="L8" s="27"/>
    </row>
    <row r="9" spans="1:17" ht="36.75" customHeight="1">
      <c r="A9" s="452"/>
      <c r="B9" s="456"/>
      <c r="C9" s="464"/>
      <c r="D9" s="90">
        <f>SUM(E9:I9)</f>
        <v>12604.5</v>
      </c>
      <c r="E9" s="90">
        <v>12604.5</v>
      </c>
      <c r="F9" s="16">
        <v>0</v>
      </c>
      <c r="G9" s="90">
        <v>0</v>
      </c>
      <c r="H9" s="90">
        <v>0</v>
      </c>
      <c r="I9" s="90">
        <v>0</v>
      </c>
      <c r="J9" s="30" t="s">
        <v>70</v>
      </c>
      <c r="K9" s="466"/>
      <c r="L9" s="27"/>
    </row>
    <row r="10" spans="1:17" ht="37.5">
      <c r="A10" s="65" t="s">
        <v>348</v>
      </c>
      <c r="B10" s="54" t="s">
        <v>362</v>
      </c>
      <c r="C10" s="147"/>
      <c r="D10" s="139"/>
      <c r="E10" s="139"/>
      <c r="F10" s="139"/>
      <c r="G10" s="139"/>
      <c r="H10" s="139"/>
      <c r="I10" s="139"/>
      <c r="J10" s="142"/>
      <c r="K10" s="466"/>
      <c r="L10" s="27"/>
    </row>
    <row r="11" spans="1:17" ht="37.5">
      <c r="A11" s="65" t="s">
        <v>349</v>
      </c>
      <c r="B11" s="54" t="s">
        <v>366</v>
      </c>
      <c r="C11" s="148"/>
      <c r="D11" s="140"/>
      <c r="E11" s="140"/>
      <c r="F11" s="140"/>
      <c r="G11" s="140"/>
      <c r="H11" s="140"/>
      <c r="I11" s="140"/>
      <c r="J11" s="143"/>
      <c r="K11" s="466"/>
      <c r="L11" s="27"/>
    </row>
    <row r="12" spans="1:17" ht="56.25">
      <c r="A12" s="65" t="s">
        <v>350</v>
      </c>
      <c r="B12" s="54" t="s">
        <v>799</v>
      </c>
      <c r="C12" s="148"/>
      <c r="D12" s="140"/>
      <c r="E12" s="140"/>
      <c r="F12" s="140"/>
      <c r="G12" s="140"/>
      <c r="H12" s="140"/>
      <c r="I12" s="140"/>
      <c r="J12" s="143"/>
      <c r="K12" s="466"/>
      <c r="L12" s="27"/>
    </row>
    <row r="13" spans="1:17" ht="56.25" customHeight="1">
      <c r="A13" s="65" t="s">
        <v>351</v>
      </c>
      <c r="B13" s="54" t="s">
        <v>343</v>
      </c>
      <c r="C13" s="148"/>
      <c r="D13" s="140"/>
      <c r="E13" s="140"/>
      <c r="F13" s="140"/>
      <c r="G13" s="140"/>
      <c r="H13" s="140"/>
      <c r="I13" s="140"/>
      <c r="J13" s="143"/>
      <c r="K13" s="466"/>
      <c r="L13" s="27"/>
    </row>
    <row r="14" spans="1:17" ht="37.5">
      <c r="A14" s="65" t="s">
        <v>352</v>
      </c>
      <c r="B14" s="54" t="s">
        <v>344</v>
      </c>
      <c r="C14" s="148"/>
      <c r="D14" s="140"/>
      <c r="E14" s="140"/>
      <c r="F14" s="140"/>
      <c r="G14" s="140"/>
      <c r="H14" s="140"/>
      <c r="I14" s="140"/>
      <c r="J14" s="143"/>
      <c r="K14" s="82"/>
      <c r="L14" s="27"/>
    </row>
    <row r="15" spans="1:17" ht="36.75" customHeight="1">
      <c r="A15" s="65" t="s">
        <v>353</v>
      </c>
      <c r="B15" s="155" t="s">
        <v>365</v>
      </c>
      <c r="C15" s="359"/>
      <c r="D15" s="141"/>
      <c r="E15" s="141"/>
      <c r="F15" s="141"/>
      <c r="G15" s="141"/>
      <c r="H15" s="141"/>
      <c r="I15" s="141"/>
      <c r="J15" s="361"/>
      <c r="K15" s="153"/>
      <c r="L15" s="27"/>
    </row>
    <row r="16" spans="1:17" ht="36.75" customHeight="1">
      <c r="A16" s="356" t="s">
        <v>354</v>
      </c>
      <c r="B16" s="355" t="s">
        <v>345</v>
      </c>
      <c r="C16" s="365"/>
      <c r="D16" s="376"/>
      <c r="E16" s="376"/>
      <c r="F16" s="376"/>
      <c r="G16" s="376"/>
      <c r="H16" s="376"/>
      <c r="I16" s="376"/>
      <c r="J16" s="376"/>
      <c r="K16" s="376"/>
      <c r="L16" s="27"/>
    </row>
    <row r="17" spans="1:12" ht="36.75" customHeight="1">
      <c r="A17" s="356" t="s">
        <v>355</v>
      </c>
      <c r="B17" s="355" t="s">
        <v>346</v>
      </c>
      <c r="C17" s="148"/>
      <c r="D17" s="140"/>
      <c r="E17" s="140"/>
      <c r="F17" s="140"/>
      <c r="G17" s="140"/>
      <c r="H17" s="140"/>
      <c r="I17" s="140"/>
      <c r="J17" s="143"/>
      <c r="K17" s="82"/>
      <c r="L17" s="27"/>
    </row>
    <row r="18" spans="1:12" ht="36.75" customHeight="1">
      <c r="A18" s="65" t="s">
        <v>356</v>
      </c>
      <c r="B18" s="54" t="s">
        <v>367</v>
      </c>
      <c r="C18" s="148"/>
      <c r="D18" s="140"/>
      <c r="E18" s="140"/>
      <c r="F18" s="140"/>
      <c r="G18" s="140"/>
      <c r="H18" s="140"/>
      <c r="I18" s="140"/>
      <c r="J18" s="143"/>
      <c r="K18" s="82"/>
      <c r="L18" s="27"/>
    </row>
    <row r="19" spans="1:12" ht="56.25" customHeight="1">
      <c r="A19" s="65" t="s">
        <v>357</v>
      </c>
      <c r="B19" s="54" t="s">
        <v>368</v>
      </c>
      <c r="C19" s="148"/>
      <c r="D19" s="140"/>
      <c r="E19" s="140"/>
      <c r="F19" s="140"/>
      <c r="G19" s="140"/>
      <c r="H19" s="140"/>
      <c r="I19" s="140"/>
      <c r="J19" s="143"/>
      <c r="K19" s="82"/>
      <c r="L19" s="27"/>
    </row>
    <row r="20" spans="1:12" ht="37.5">
      <c r="A20" s="65" t="s">
        <v>358</v>
      </c>
      <c r="B20" s="54" t="s">
        <v>347</v>
      </c>
      <c r="C20" s="148"/>
      <c r="D20" s="140"/>
      <c r="E20" s="140"/>
      <c r="F20" s="140"/>
      <c r="G20" s="140"/>
      <c r="H20" s="140"/>
      <c r="I20" s="140"/>
      <c r="J20" s="143"/>
      <c r="K20" s="82"/>
      <c r="L20" s="27"/>
    </row>
    <row r="21" spans="1:12" ht="55.9" customHeight="1">
      <c r="A21" s="65" t="s">
        <v>359</v>
      </c>
      <c r="B21" s="54" t="s">
        <v>361</v>
      </c>
      <c r="C21" s="148"/>
      <c r="D21" s="140"/>
      <c r="E21" s="140"/>
      <c r="F21" s="140"/>
      <c r="G21" s="140"/>
      <c r="H21" s="140"/>
      <c r="I21" s="140"/>
      <c r="J21" s="150"/>
      <c r="K21" s="82"/>
      <c r="L21" s="27"/>
    </row>
    <row r="22" spans="1:12" ht="112.15" customHeight="1">
      <c r="A22" s="65" t="s">
        <v>360</v>
      </c>
      <c r="B22" s="54" t="s">
        <v>363</v>
      </c>
      <c r="C22" s="149"/>
      <c r="D22" s="141"/>
      <c r="E22" s="141"/>
      <c r="F22" s="141"/>
      <c r="G22" s="141"/>
      <c r="H22" s="141"/>
      <c r="I22" s="141"/>
      <c r="J22" s="81"/>
      <c r="K22" s="153"/>
      <c r="L22" s="27"/>
    </row>
    <row r="23" spans="1:12" ht="37.5" customHeight="1">
      <c r="A23" s="463">
        <v>2</v>
      </c>
      <c r="B23" s="455" t="s">
        <v>369</v>
      </c>
      <c r="C23" s="464" t="s">
        <v>35</v>
      </c>
      <c r="D23" s="90">
        <f>SUM(E23:I23)</f>
        <v>56750</v>
      </c>
      <c r="E23" s="141">
        <f>300+10250+138.77+150+100+200+80+11.23+500+100</f>
        <v>11830</v>
      </c>
      <c r="F23" s="141">
        <f>300+10000+150+150+100+200+250+80</f>
        <v>11230</v>
      </c>
      <c r="G23" s="141">
        <f>300+10000+150+150+100+200+250+80</f>
        <v>11230</v>
      </c>
      <c r="H23" s="152">
        <f>300+10000+150+150+100+200+250+80</f>
        <v>11230</v>
      </c>
      <c r="I23" s="141">
        <f>300+10000+150+150+100+200+250+80</f>
        <v>11230</v>
      </c>
      <c r="J23" s="30" t="s">
        <v>36</v>
      </c>
      <c r="K23" s="246"/>
      <c r="L23" s="27"/>
    </row>
    <row r="24" spans="1:12" ht="37.5">
      <c r="A24" s="452"/>
      <c r="B24" s="456"/>
      <c r="C24" s="453"/>
      <c r="D24" s="140">
        <f>SUM(E24:I24)</f>
        <v>1800</v>
      </c>
      <c r="E24" s="140">
        <v>1800</v>
      </c>
      <c r="F24" s="140">
        <v>0</v>
      </c>
      <c r="G24" s="140">
        <v>0</v>
      </c>
      <c r="H24" s="154">
        <v>0</v>
      </c>
      <c r="I24" s="140">
        <v>0</v>
      </c>
      <c r="J24" s="142" t="s">
        <v>70</v>
      </c>
      <c r="K24" s="354"/>
      <c r="L24" s="27"/>
    </row>
    <row r="25" spans="1:12" ht="37.5">
      <c r="A25" s="65" t="s">
        <v>378</v>
      </c>
      <c r="B25" s="155" t="s">
        <v>370</v>
      </c>
      <c r="C25" s="369"/>
      <c r="D25" s="90"/>
      <c r="E25" s="90"/>
      <c r="F25" s="90"/>
      <c r="G25" s="90"/>
      <c r="H25" s="90"/>
      <c r="I25" s="90"/>
      <c r="J25" s="30"/>
      <c r="K25" s="377"/>
      <c r="L25" s="27"/>
    </row>
    <row r="26" spans="1:12" ht="56.25">
      <c r="A26" s="356" t="s">
        <v>379</v>
      </c>
      <c r="B26" s="360" t="s">
        <v>371</v>
      </c>
      <c r="C26" s="374"/>
      <c r="D26" s="140"/>
      <c r="E26" s="140"/>
      <c r="F26" s="140"/>
      <c r="G26" s="140"/>
      <c r="H26" s="140"/>
      <c r="I26" s="140"/>
      <c r="J26" s="375"/>
      <c r="K26" s="370"/>
      <c r="L26" s="27"/>
    </row>
    <row r="27" spans="1:12" ht="56.25">
      <c r="A27" s="356" t="s">
        <v>380</v>
      </c>
      <c r="B27" s="360" t="s">
        <v>372</v>
      </c>
      <c r="C27" s="374"/>
      <c r="D27" s="140"/>
      <c r="E27" s="140"/>
      <c r="F27" s="140"/>
      <c r="G27" s="140"/>
      <c r="H27" s="140"/>
      <c r="I27" s="140"/>
      <c r="J27" s="375"/>
      <c r="K27" s="370"/>
      <c r="L27" s="27"/>
    </row>
    <row r="28" spans="1:12" ht="37.5">
      <c r="A28" s="65" t="s">
        <v>381</v>
      </c>
      <c r="B28" s="155" t="s">
        <v>373</v>
      </c>
      <c r="C28" s="151"/>
      <c r="D28" s="140"/>
      <c r="E28" s="140"/>
      <c r="F28" s="140"/>
      <c r="G28" s="140"/>
      <c r="H28" s="140"/>
      <c r="I28" s="140"/>
      <c r="J28" s="143"/>
      <c r="K28" s="82"/>
      <c r="L28" s="27"/>
    </row>
    <row r="29" spans="1:12" ht="37.5">
      <c r="A29" s="65" t="s">
        <v>382</v>
      </c>
      <c r="B29" s="155" t="s">
        <v>374</v>
      </c>
      <c r="C29" s="151"/>
      <c r="D29" s="140"/>
      <c r="E29" s="140"/>
      <c r="F29" s="140"/>
      <c r="G29" s="140"/>
      <c r="H29" s="140"/>
      <c r="I29" s="140"/>
      <c r="J29" s="143"/>
      <c r="K29" s="82"/>
      <c r="L29" s="27"/>
    </row>
    <row r="30" spans="1:12">
      <c r="A30" s="65" t="s">
        <v>383</v>
      </c>
      <c r="B30" s="155" t="s">
        <v>375</v>
      </c>
      <c r="C30" s="151"/>
      <c r="D30" s="140"/>
      <c r="E30" s="140"/>
      <c r="F30" s="140"/>
      <c r="G30" s="140"/>
      <c r="H30" s="140"/>
      <c r="I30" s="140"/>
      <c r="J30" s="143"/>
      <c r="K30" s="82"/>
      <c r="L30" s="27"/>
    </row>
    <row r="31" spans="1:12" ht="36.75" customHeight="1">
      <c r="A31" s="65" t="s">
        <v>384</v>
      </c>
      <c r="B31" s="155" t="s">
        <v>376</v>
      </c>
      <c r="C31" s="151"/>
      <c r="D31" s="140"/>
      <c r="E31" s="140"/>
      <c r="F31" s="140"/>
      <c r="G31" s="140"/>
      <c r="H31" s="140"/>
      <c r="I31" s="140"/>
      <c r="J31" s="143"/>
      <c r="K31" s="145"/>
    </row>
    <row r="32" spans="1:12">
      <c r="A32" s="65" t="s">
        <v>385</v>
      </c>
      <c r="B32" s="155" t="s">
        <v>377</v>
      </c>
      <c r="C32" s="151"/>
      <c r="D32" s="140"/>
      <c r="E32" s="140"/>
      <c r="F32" s="140"/>
      <c r="G32" s="140"/>
      <c r="H32" s="140"/>
      <c r="I32" s="140"/>
      <c r="J32" s="143"/>
      <c r="K32" s="145"/>
    </row>
    <row r="33" spans="1:11" ht="75" customHeight="1">
      <c r="A33" s="65" t="s">
        <v>386</v>
      </c>
      <c r="B33" s="155" t="s">
        <v>406</v>
      </c>
      <c r="C33" s="156"/>
      <c r="D33" s="141"/>
      <c r="E33" s="141"/>
      <c r="F33" s="141"/>
      <c r="G33" s="141"/>
      <c r="H33" s="141"/>
      <c r="I33" s="141"/>
      <c r="J33" s="144"/>
      <c r="K33" s="134"/>
    </row>
    <row r="34" spans="1:11" ht="56.85" customHeight="1">
      <c r="A34" s="65">
        <v>3</v>
      </c>
      <c r="B34" s="30" t="s">
        <v>475</v>
      </c>
      <c r="C34" s="453">
        <v>2014</v>
      </c>
      <c r="D34" s="459">
        <f>SUM(E34:I34)</f>
        <v>500</v>
      </c>
      <c r="E34" s="459">
        <v>500</v>
      </c>
      <c r="F34" s="397">
        <v>0</v>
      </c>
      <c r="G34" s="397">
        <v>0</v>
      </c>
      <c r="H34" s="397">
        <v>0</v>
      </c>
      <c r="I34" s="397">
        <v>0</v>
      </c>
      <c r="J34" s="455" t="s">
        <v>36</v>
      </c>
      <c r="K34" s="407"/>
    </row>
    <row r="35" spans="1:11" ht="56.85" customHeight="1">
      <c r="A35" s="65" t="s">
        <v>58</v>
      </c>
      <c r="B35" s="30" t="s">
        <v>387</v>
      </c>
      <c r="C35" s="454"/>
      <c r="D35" s="460"/>
      <c r="E35" s="460"/>
      <c r="F35" s="398"/>
      <c r="G35" s="398"/>
      <c r="H35" s="398"/>
      <c r="I35" s="398"/>
      <c r="J35" s="456"/>
      <c r="K35" s="408"/>
    </row>
    <row r="36" spans="1:11" ht="36.75" customHeight="1">
      <c r="A36" s="451">
        <v>4</v>
      </c>
      <c r="B36" s="457" t="s">
        <v>388</v>
      </c>
      <c r="C36" s="453" t="s">
        <v>35</v>
      </c>
      <c r="D36" s="158">
        <f>SUM(E36:I36)</f>
        <v>660</v>
      </c>
      <c r="E36" s="90">
        <f>180+80</f>
        <v>260</v>
      </c>
      <c r="F36" s="90">
        <f>100</f>
        <v>100</v>
      </c>
      <c r="G36" s="90">
        <f>100</f>
        <v>100</v>
      </c>
      <c r="H36" s="90">
        <f>100</f>
        <v>100</v>
      </c>
      <c r="I36" s="90">
        <f>100</f>
        <v>100</v>
      </c>
      <c r="J36" s="30" t="s">
        <v>36</v>
      </c>
      <c r="K36" s="438"/>
    </row>
    <row r="37" spans="1:11" ht="36.75" customHeight="1">
      <c r="A37" s="452"/>
      <c r="B37" s="458"/>
      <c r="C37" s="454"/>
      <c r="D37" s="158">
        <f>SUM(E37:I37)</f>
        <v>240</v>
      </c>
      <c r="E37" s="90">
        <v>240</v>
      </c>
      <c r="F37" s="90">
        <v>0</v>
      </c>
      <c r="G37" s="90">
        <v>0</v>
      </c>
      <c r="H37" s="90">
        <v>0</v>
      </c>
      <c r="I37" s="90">
        <v>0</v>
      </c>
      <c r="J37" s="30" t="s">
        <v>70</v>
      </c>
      <c r="K37" s="439"/>
    </row>
    <row r="38" spans="1:11" ht="37.5">
      <c r="A38" s="65" t="s">
        <v>64</v>
      </c>
      <c r="B38" s="155" t="s">
        <v>810</v>
      </c>
      <c r="C38" s="374"/>
      <c r="D38" s="140"/>
      <c r="E38" s="140"/>
      <c r="F38" s="140"/>
      <c r="G38" s="140"/>
      <c r="H38" s="140"/>
      <c r="I38" s="140"/>
      <c r="J38" s="375"/>
      <c r="K38" s="371"/>
    </row>
    <row r="39" spans="1:11" ht="90" customHeight="1">
      <c r="A39" s="146" t="s">
        <v>65</v>
      </c>
      <c r="B39" s="350" t="s">
        <v>809</v>
      </c>
      <c r="C39" s="156"/>
      <c r="D39" s="141"/>
      <c r="E39" s="141"/>
      <c r="F39" s="141"/>
      <c r="G39" s="141"/>
      <c r="H39" s="141"/>
      <c r="I39" s="141"/>
      <c r="J39" s="144"/>
      <c r="K39" s="134"/>
    </row>
    <row r="40" spans="1:11" ht="56.25">
      <c r="A40" s="136">
        <v>5</v>
      </c>
      <c r="B40" s="80" t="s">
        <v>394</v>
      </c>
      <c r="C40" s="147" t="s">
        <v>35</v>
      </c>
      <c r="D40" s="139">
        <f>SUM(E40:I40)</f>
        <v>22250</v>
      </c>
      <c r="E40" s="140">
        <f>400+1250+500+700+600+1000</f>
        <v>4450</v>
      </c>
      <c r="F40" s="140">
        <f>400+1250+500+700+600+1000</f>
        <v>4450</v>
      </c>
      <c r="G40" s="140">
        <f>400+1250+500+700+600+1000</f>
        <v>4450</v>
      </c>
      <c r="H40" s="140">
        <f>400+1250+500+700+600+1000</f>
        <v>4450</v>
      </c>
      <c r="I40" s="140">
        <f>400+1250+500+700+600+1000</f>
        <v>4450</v>
      </c>
      <c r="J40" s="142" t="s">
        <v>36</v>
      </c>
      <c r="K40" s="145"/>
    </row>
    <row r="41" spans="1:11" ht="110.1" customHeight="1">
      <c r="A41" s="137" t="s">
        <v>77</v>
      </c>
      <c r="B41" s="157" t="s">
        <v>395</v>
      </c>
      <c r="C41" s="147"/>
      <c r="D41" s="139"/>
      <c r="E41" s="139"/>
      <c r="F41" s="139"/>
      <c r="G41" s="139"/>
      <c r="H41" s="139"/>
      <c r="I41" s="139"/>
      <c r="J41" s="159"/>
      <c r="K41" s="133"/>
    </row>
    <row r="42" spans="1:11" ht="56.25">
      <c r="A42" s="65" t="s">
        <v>78</v>
      </c>
      <c r="B42" s="155" t="s">
        <v>396</v>
      </c>
      <c r="C42" s="367"/>
      <c r="D42" s="325"/>
      <c r="E42" s="325"/>
      <c r="F42" s="325"/>
      <c r="G42" s="325"/>
      <c r="H42" s="325"/>
      <c r="I42" s="325"/>
      <c r="J42" s="325"/>
      <c r="K42" s="325"/>
    </row>
    <row r="43" spans="1:11" ht="37.5">
      <c r="A43" s="368" t="s">
        <v>79</v>
      </c>
      <c r="B43" s="373" t="s">
        <v>389</v>
      </c>
      <c r="C43" s="372"/>
      <c r="D43" s="141"/>
      <c r="E43" s="141"/>
      <c r="F43" s="141"/>
      <c r="G43" s="141"/>
      <c r="H43" s="141"/>
      <c r="I43" s="141"/>
      <c r="J43" s="161"/>
      <c r="K43" s="366"/>
    </row>
    <row r="44" spans="1:11" ht="56.25">
      <c r="A44" s="137" t="s">
        <v>80</v>
      </c>
      <c r="B44" s="157" t="s">
        <v>390</v>
      </c>
      <c r="C44" s="148"/>
      <c r="D44" s="140"/>
      <c r="E44" s="140"/>
      <c r="F44" s="140"/>
      <c r="G44" s="140"/>
      <c r="H44" s="140"/>
      <c r="I44" s="140"/>
      <c r="J44" s="160"/>
      <c r="K44" s="145"/>
    </row>
    <row r="45" spans="1:11" ht="36.75" customHeight="1">
      <c r="A45" s="137" t="s">
        <v>81</v>
      </c>
      <c r="B45" s="157" t="s">
        <v>392</v>
      </c>
      <c r="C45" s="148"/>
      <c r="D45" s="140"/>
      <c r="E45" s="140"/>
      <c r="F45" s="140"/>
      <c r="G45" s="140"/>
      <c r="H45" s="140"/>
      <c r="I45" s="140"/>
      <c r="J45" s="160"/>
      <c r="K45" s="145"/>
    </row>
    <row r="46" spans="1:11" ht="36.75" customHeight="1">
      <c r="A46" s="65" t="s">
        <v>393</v>
      </c>
      <c r="B46" s="155" t="s">
        <v>391</v>
      </c>
      <c r="C46" s="359"/>
      <c r="D46" s="141"/>
      <c r="E46" s="141"/>
      <c r="F46" s="141"/>
      <c r="G46" s="141"/>
      <c r="H46" s="141"/>
      <c r="I46" s="141"/>
      <c r="J46" s="161"/>
      <c r="K46" s="353"/>
    </row>
    <row r="47" spans="1:11" ht="56.85" customHeight="1">
      <c r="A47" s="65">
        <v>6</v>
      </c>
      <c r="B47" s="30" t="s">
        <v>402</v>
      </c>
      <c r="C47" s="37" t="s">
        <v>35</v>
      </c>
      <c r="D47" s="90">
        <f>SUM(E47:I47)</f>
        <v>4448</v>
      </c>
      <c r="E47" s="363">
        <v>3048</v>
      </c>
      <c r="F47" s="90">
        <f>200+150</f>
        <v>350</v>
      </c>
      <c r="G47" s="90">
        <f>200+150</f>
        <v>350</v>
      </c>
      <c r="H47" s="90">
        <f>200+150</f>
        <v>350</v>
      </c>
      <c r="I47" s="90">
        <f>200+150</f>
        <v>350</v>
      </c>
      <c r="J47" s="30" t="s">
        <v>36</v>
      </c>
      <c r="K47" s="135"/>
    </row>
    <row r="48" spans="1:11" ht="56.25">
      <c r="A48" s="65" t="s">
        <v>399</v>
      </c>
      <c r="B48" s="30" t="s">
        <v>398</v>
      </c>
      <c r="C48" s="148"/>
      <c r="D48" s="140"/>
      <c r="E48" s="140"/>
      <c r="F48" s="140"/>
      <c r="G48" s="140"/>
      <c r="H48" s="140"/>
      <c r="I48" s="140"/>
      <c r="J48" s="143"/>
      <c r="K48" s="145"/>
    </row>
    <row r="49" spans="1:12" ht="56.25" customHeight="1">
      <c r="A49" s="137" t="s">
        <v>400</v>
      </c>
      <c r="B49" s="143" t="s">
        <v>403</v>
      </c>
      <c r="C49" s="148"/>
      <c r="D49" s="140"/>
      <c r="E49" s="140"/>
      <c r="F49" s="140"/>
      <c r="G49" s="140"/>
      <c r="H49" s="140"/>
      <c r="I49" s="140"/>
      <c r="J49" s="143"/>
      <c r="K49" s="145"/>
    </row>
    <row r="50" spans="1:12">
      <c r="A50" s="146"/>
      <c r="B50" s="362" t="s">
        <v>794</v>
      </c>
      <c r="C50" s="148"/>
      <c r="D50" s="140"/>
      <c r="E50" s="140"/>
      <c r="F50" s="140"/>
      <c r="G50" s="140"/>
      <c r="H50" s="140"/>
      <c r="I50" s="140"/>
      <c r="J50" s="143"/>
      <c r="K50" s="145"/>
    </row>
    <row r="51" spans="1:12">
      <c r="A51" s="146"/>
      <c r="B51" s="89" t="s">
        <v>82</v>
      </c>
      <c r="C51" s="148"/>
      <c r="D51" s="140"/>
      <c r="E51" s="140"/>
      <c r="F51" s="140"/>
      <c r="G51" s="140"/>
      <c r="H51" s="140"/>
      <c r="I51" s="140"/>
      <c r="J51" s="143"/>
      <c r="K51" s="145"/>
    </row>
    <row r="52" spans="1:12" ht="37.5">
      <c r="A52" s="138"/>
      <c r="B52" s="144" t="s">
        <v>227</v>
      </c>
      <c r="C52" s="148"/>
      <c r="D52" s="140"/>
      <c r="E52" s="140"/>
      <c r="F52" s="140"/>
      <c r="G52" s="140"/>
      <c r="H52" s="140"/>
      <c r="I52" s="140"/>
      <c r="J52" s="143"/>
      <c r="K52" s="145"/>
    </row>
    <row r="53" spans="1:12" ht="37.5">
      <c r="A53" s="356" t="s">
        <v>795</v>
      </c>
      <c r="B53" s="347" t="s">
        <v>401</v>
      </c>
      <c r="C53" s="345"/>
      <c r="D53" s="141"/>
      <c r="E53" s="141"/>
      <c r="F53" s="141"/>
      <c r="G53" s="141"/>
      <c r="H53" s="141"/>
      <c r="I53" s="141"/>
      <c r="J53" s="347"/>
      <c r="K53" s="339"/>
    </row>
    <row r="54" spans="1:12" ht="36.75" customHeight="1">
      <c r="A54" s="463">
        <v>7</v>
      </c>
      <c r="B54" s="461" t="s">
        <v>404</v>
      </c>
      <c r="C54" s="453" t="s">
        <v>35</v>
      </c>
      <c r="D54" s="90">
        <f>SUM(E54:I54)</f>
        <v>45500</v>
      </c>
      <c r="E54" s="90">
        <f>9000+500</f>
        <v>9500</v>
      </c>
      <c r="F54" s="90">
        <v>9000</v>
      </c>
      <c r="G54" s="90">
        <v>9000</v>
      </c>
      <c r="H54" s="90">
        <v>9000</v>
      </c>
      <c r="I54" s="90">
        <v>9000</v>
      </c>
      <c r="J54" s="30" t="s">
        <v>36</v>
      </c>
      <c r="K54" s="438"/>
    </row>
    <row r="55" spans="1:12" ht="36.75" customHeight="1">
      <c r="A55" s="452"/>
      <c r="B55" s="462"/>
      <c r="C55" s="454"/>
      <c r="D55" s="90">
        <f>SUM(E55:I55)</f>
        <v>1500</v>
      </c>
      <c r="E55" s="90">
        <v>1500</v>
      </c>
      <c r="F55" s="90">
        <v>0</v>
      </c>
      <c r="G55" s="90">
        <v>0</v>
      </c>
      <c r="H55" s="90">
        <v>0</v>
      </c>
      <c r="I55" s="90">
        <v>0</v>
      </c>
      <c r="J55" s="30" t="s">
        <v>70</v>
      </c>
      <c r="K55" s="439"/>
    </row>
    <row r="56" spans="1:12" ht="76.150000000000006" customHeight="1">
      <c r="A56" s="65" t="s">
        <v>796</v>
      </c>
      <c r="B56" s="161" t="s">
        <v>798</v>
      </c>
      <c r="C56" s="147"/>
      <c r="D56" s="147"/>
      <c r="E56" s="147"/>
      <c r="F56" s="147"/>
      <c r="G56" s="147"/>
      <c r="H56" s="147"/>
      <c r="I56" s="147"/>
      <c r="J56" s="147"/>
      <c r="K56" s="147"/>
    </row>
    <row r="57" spans="1:12" ht="76.5" customHeight="1">
      <c r="A57" s="65" t="s">
        <v>797</v>
      </c>
      <c r="B57" s="161" t="s">
        <v>405</v>
      </c>
      <c r="C57" s="149"/>
      <c r="D57" s="149"/>
      <c r="E57" s="149"/>
      <c r="F57" s="149"/>
      <c r="G57" s="149"/>
      <c r="H57" s="149"/>
      <c r="I57" s="149"/>
      <c r="J57" s="149"/>
      <c r="K57" s="149"/>
    </row>
    <row r="58" spans="1:12" ht="56.25" customHeight="1">
      <c r="A58" s="364">
        <v>8</v>
      </c>
      <c r="B58" s="30" t="s">
        <v>412</v>
      </c>
      <c r="C58" s="343" t="s">
        <v>35</v>
      </c>
      <c r="D58" s="139">
        <f>SUM(E58:I58)</f>
        <v>5389.4999999999991</v>
      </c>
      <c r="E58" s="139">
        <f>949.021+75+43.1+10.779</f>
        <v>1077.8999999999999</v>
      </c>
      <c r="F58" s="139">
        <f>949.021+75+43.1+10.779</f>
        <v>1077.8999999999999</v>
      </c>
      <c r="G58" s="139">
        <f>949.021+75+43.1+10.779</f>
        <v>1077.8999999999999</v>
      </c>
      <c r="H58" s="139">
        <f>949.021+75+43.1+10.779</f>
        <v>1077.8999999999999</v>
      </c>
      <c r="I58" s="139">
        <f>949.021+75+43.1+10.779</f>
        <v>1077.8999999999999</v>
      </c>
      <c r="J58" s="346" t="s">
        <v>36</v>
      </c>
      <c r="K58" s="438" t="s">
        <v>228</v>
      </c>
      <c r="L58" s="27"/>
    </row>
    <row r="59" spans="1:12" ht="35.65" customHeight="1">
      <c r="A59" s="65" t="s">
        <v>407</v>
      </c>
      <c r="B59" s="162" t="s">
        <v>800</v>
      </c>
      <c r="C59" s="341"/>
      <c r="D59" s="341"/>
      <c r="E59" s="341"/>
      <c r="F59" s="341"/>
      <c r="G59" s="341"/>
      <c r="H59" s="341"/>
      <c r="I59" s="341"/>
      <c r="J59" s="341"/>
      <c r="K59" s="450"/>
    </row>
    <row r="60" spans="1:12" ht="73.900000000000006" customHeight="1">
      <c r="A60" s="65" t="s">
        <v>408</v>
      </c>
      <c r="B60" s="155" t="s">
        <v>410</v>
      </c>
      <c r="C60" s="341"/>
      <c r="D60" s="341"/>
      <c r="E60" s="341"/>
      <c r="F60" s="341"/>
      <c r="G60" s="341"/>
      <c r="H60" s="341"/>
      <c r="I60" s="341"/>
      <c r="J60" s="341"/>
      <c r="K60" s="450"/>
    </row>
    <row r="61" spans="1:12" ht="73.900000000000006" customHeight="1">
      <c r="A61" s="65" t="s">
        <v>409</v>
      </c>
      <c r="B61" s="155" t="s">
        <v>411</v>
      </c>
      <c r="C61" s="340"/>
      <c r="D61" s="340"/>
      <c r="E61" s="340"/>
      <c r="F61" s="340"/>
      <c r="G61" s="340"/>
      <c r="H61" s="340"/>
      <c r="I61" s="340"/>
      <c r="J61" s="340"/>
      <c r="K61" s="439"/>
    </row>
    <row r="62" spans="1:12" ht="36.75" customHeight="1">
      <c r="A62" s="136">
        <v>9</v>
      </c>
      <c r="B62" s="443" t="s">
        <v>52</v>
      </c>
      <c r="C62" s="408" t="s">
        <v>35</v>
      </c>
      <c r="D62" s="60">
        <f>SUM(E62:I62)</f>
        <v>291419</v>
      </c>
      <c r="E62" s="60">
        <f>E8+E23+E34+E36+E40+E47+E54+E58</f>
        <v>65211.4</v>
      </c>
      <c r="F62" s="60">
        <f>F8+F23+F34+F36+F40+F47+F54+F58</f>
        <v>56551.9</v>
      </c>
      <c r="G62" s="60">
        <f>G8+G23+G34+G36+G40+G47+G54+G58</f>
        <v>56551.9</v>
      </c>
      <c r="H62" s="60">
        <f>H8+H23+H34+H36+H40+H47+H54+H58</f>
        <v>56551.9</v>
      </c>
      <c r="I62" s="60">
        <f>I8+I23+I34+I36+I40+I47+I54+I58</f>
        <v>56551.9</v>
      </c>
      <c r="J62" s="134" t="s">
        <v>36</v>
      </c>
      <c r="K62" s="134"/>
    </row>
    <row r="63" spans="1:12" ht="36.75" customHeight="1">
      <c r="A63" s="138"/>
      <c r="B63" s="443"/>
      <c r="C63" s="416"/>
      <c r="D63" s="60">
        <f>SUM(E63:I63)</f>
        <v>16144.5</v>
      </c>
      <c r="E63" s="28">
        <f>E9+E24+E37+E55</f>
        <v>16144.5</v>
      </c>
      <c r="F63" s="28">
        <f>F9+F24+F37+F55</f>
        <v>0</v>
      </c>
      <c r="G63" s="28">
        <f>G9+G24+G37+G55</f>
        <v>0</v>
      </c>
      <c r="H63" s="28">
        <f>H9+H24+H37+H55</f>
        <v>0</v>
      </c>
      <c r="I63" s="28">
        <f>I9+I24+I37+I55</f>
        <v>0</v>
      </c>
      <c r="J63" s="9" t="s">
        <v>70</v>
      </c>
      <c r="K63" s="7"/>
    </row>
    <row r="64" spans="1:12">
      <c r="A64" s="123"/>
      <c r="D64" s="29"/>
      <c r="E64" s="29"/>
      <c r="F64" s="29"/>
      <c r="G64" s="29"/>
      <c r="H64" s="29"/>
      <c r="I64" s="29"/>
    </row>
    <row r="65" spans="1:4">
      <c r="A65" s="123"/>
      <c r="B65" s="93"/>
    </row>
    <row r="66" spans="1:4">
      <c r="D66" s="27"/>
    </row>
  </sheetData>
  <mergeCells count="38">
    <mergeCell ref="B62:B63"/>
    <mergeCell ref="C62:C63"/>
    <mergeCell ref="A1:K1"/>
    <mergeCell ref="A2:K2"/>
    <mergeCell ref="A3:K3"/>
    <mergeCell ref="A4:A6"/>
    <mergeCell ref="B4:B6"/>
    <mergeCell ref="C4:C6"/>
    <mergeCell ref="D4:I4"/>
    <mergeCell ref="K4:K6"/>
    <mergeCell ref="D5:D6"/>
    <mergeCell ref="E5:I5"/>
    <mergeCell ref="J4:J6"/>
    <mergeCell ref="B8:B9"/>
    <mergeCell ref="A8:A9"/>
    <mergeCell ref="B23:B24"/>
    <mergeCell ref="A23:A24"/>
    <mergeCell ref="C23:C24"/>
    <mergeCell ref="K34:K35"/>
    <mergeCell ref="G34:G35"/>
    <mergeCell ref="K8:K13"/>
    <mergeCell ref="C8:C9"/>
    <mergeCell ref="K58:K61"/>
    <mergeCell ref="A36:A37"/>
    <mergeCell ref="C36:C37"/>
    <mergeCell ref="H34:H35"/>
    <mergeCell ref="I34:I35"/>
    <mergeCell ref="J34:J35"/>
    <mergeCell ref="B36:B37"/>
    <mergeCell ref="C34:C35"/>
    <mergeCell ref="D34:D35"/>
    <mergeCell ref="E34:E35"/>
    <mergeCell ref="F34:F35"/>
    <mergeCell ref="K36:K37"/>
    <mergeCell ref="B54:B55"/>
    <mergeCell ref="A54:A55"/>
    <mergeCell ref="C54:C55"/>
    <mergeCell ref="K54:K55"/>
  </mergeCells>
  <phoneticPr fontId="5" type="noConversion"/>
  <printOptions horizontalCentered="1"/>
  <pageMargins left="0.74803149606299213" right="0.74803149606299213" top="0.98425196850393704" bottom="0.39370078740157483" header="0.51181102362204722" footer="0.19685039370078741"/>
  <pageSetup paperSize="9" fitToHeight="7" orientation="landscape" r:id="rId1"/>
  <headerFooter alignWithMargins="0">
    <oddFooter>&amp;CПриложение № 4.1&amp;R&amp;P</oddFooter>
  </headerFooter>
  <rowBreaks count="1" manualBreakCount="1">
    <brk id="35" max="10" man="1"/>
  </rowBreaks>
  <ignoredErrors>
    <ignoredError sqref="A22" twoDigitTextYear="1"/>
  </ignoredErrors>
</worksheet>
</file>

<file path=xl/worksheets/sheet12.xml><?xml version="1.0" encoding="utf-8"?>
<worksheet xmlns="http://schemas.openxmlformats.org/spreadsheetml/2006/main" xmlns:r="http://schemas.openxmlformats.org/officeDocument/2006/relationships">
  <sheetPr>
    <tabColor theme="3" tint="0.39997558519241921"/>
  </sheetPr>
  <dimension ref="A1:D111"/>
  <sheetViews>
    <sheetView view="pageBreakPreview" zoomScaleNormal="90" zoomScaleSheetLayoutView="100" workbookViewId="0">
      <selection activeCell="B5" sqref="B5"/>
    </sheetView>
  </sheetViews>
  <sheetFormatPr defaultColWidth="9.140625" defaultRowHeight="18.75"/>
  <cols>
    <col min="1" max="1" width="5.42578125" style="262" customWidth="1"/>
    <col min="2" max="2" width="57.7109375" style="234" customWidth="1"/>
    <col min="3" max="3" width="7.7109375" style="234" customWidth="1"/>
    <col min="4" max="4" width="18.140625" style="243" customWidth="1"/>
    <col min="5" max="16384" width="9.140625" style="234"/>
  </cols>
  <sheetData>
    <row r="1" spans="1:4">
      <c r="A1" s="471" t="s">
        <v>418</v>
      </c>
      <c r="B1" s="471"/>
      <c r="C1" s="471"/>
      <c r="D1" s="471"/>
    </row>
    <row r="2" spans="1:4">
      <c r="A2" s="471" t="s">
        <v>419</v>
      </c>
      <c r="B2" s="471"/>
      <c r="C2" s="471"/>
      <c r="D2" s="471"/>
    </row>
    <row r="3" spans="1:4" ht="61.5" customHeight="1">
      <c r="A3" s="472" t="s">
        <v>769</v>
      </c>
      <c r="B3" s="472"/>
      <c r="C3" s="472"/>
      <c r="D3" s="472"/>
    </row>
    <row r="4" spans="1:4" ht="18.75" customHeight="1">
      <c r="A4" s="259"/>
      <c r="B4" s="233"/>
      <c r="C4" s="233"/>
      <c r="D4" s="244" t="s">
        <v>551</v>
      </c>
    </row>
    <row r="5" spans="1:4" s="236" customFormat="1" ht="49.5" customHeight="1">
      <c r="A5" s="260" t="s">
        <v>3</v>
      </c>
      <c r="B5" s="235" t="s">
        <v>432</v>
      </c>
      <c r="C5" s="245" t="s">
        <v>433</v>
      </c>
      <c r="D5" s="235" t="s">
        <v>434</v>
      </c>
    </row>
    <row r="6" spans="1:4" s="240" customFormat="1" ht="37.5">
      <c r="A6" s="261">
        <v>1</v>
      </c>
      <c r="B6" s="238" t="s">
        <v>435</v>
      </c>
      <c r="C6" s="237">
        <v>1</v>
      </c>
      <c r="D6" s="237" t="s">
        <v>436</v>
      </c>
    </row>
    <row r="7" spans="1:4" s="240" customFormat="1" ht="37.5">
      <c r="A7" s="261">
        <f>A6+1</f>
        <v>2</v>
      </c>
      <c r="B7" s="239" t="s">
        <v>437</v>
      </c>
      <c r="C7" s="237">
        <v>1</v>
      </c>
      <c r="D7" s="237" t="s">
        <v>436</v>
      </c>
    </row>
    <row r="8" spans="1:4" s="240" customFormat="1" ht="37.5">
      <c r="A8" s="261">
        <f t="shared" ref="A8:A83" si="0">A7+1</f>
        <v>3</v>
      </c>
      <c r="B8" s="239" t="s">
        <v>811</v>
      </c>
      <c r="C8" s="237">
        <v>1</v>
      </c>
      <c r="D8" s="237" t="s">
        <v>436</v>
      </c>
    </row>
    <row r="9" spans="1:4" s="240" customFormat="1" ht="36.75" customHeight="1">
      <c r="A9" s="261">
        <f t="shared" si="0"/>
        <v>4</v>
      </c>
      <c r="B9" s="239" t="s">
        <v>550</v>
      </c>
      <c r="C9" s="237">
        <v>1</v>
      </c>
      <c r="D9" s="237" t="s">
        <v>436</v>
      </c>
    </row>
    <row r="10" spans="1:4" s="240" customFormat="1" ht="37.5">
      <c r="A10" s="270">
        <f t="shared" si="0"/>
        <v>5</v>
      </c>
      <c r="B10" s="239" t="s">
        <v>438</v>
      </c>
      <c r="C10" s="237">
        <v>1</v>
      </c>
      <c r="D10" s="237" t="s">
        <v>436</v>
      </c>
    </row>
    <row r="11" spans="1:4" s="240" customFormat="1" ht="22.5" customHeight="1">
      <c r="A11" s="315">
        <f t="shared" si="0"/>
        <v>6</v>
      </c>
      <c r="B11" s="239" t="s">
        <v>544</v>
      </c>
      <c r="C11" s="242">
        <v>1</v>
      </c>
      <c r="D11" s="242" t="s">
        <v>436</v>
      </c>
    </row>
    <row r="12" spans="1:4" s="240" customFormat="1" ht="37.5">
      <c r="A12" s="315">
        <f t="shared" si="0"/>
        <v>7</v>
      </c>
      <c r="B12" s="239" t="s">
        <v>469</v>
      </c>
      <c r="C12" s="237">
        <v>1</v>
      </c>
      <c r="D12" s="237" t="s">
        <v>436</v>
      </c>
    </row>
    <row r="13" spans="1:4" s="240" customFormat="1" ht="28.15" customHeight="1">
      <c r="A13" s="315">
        <f t="shared" si="0"/>
        <v>8</v>
      </c>
      <c r="B13" s="473" t="s">
        <v>470</v>
      </c>
      <c r="C13" s="237">
        <v>1</v>
      </c>
      <c r="D13" s="237" t="s">
        <v>436</v>
      </c>
    </row>
    <row r="14" spans="1:4" s="240" customFormat="1" ht="28.15" customHeight="1">
      <c r="A14" s="315">
        <f t="shared" si="0"/>
        <v>9</v>
      </c>
      <c r="B14" s="474"/>
      <c r="C14" s="237">
        <v>2</v>
      </c>
      <c r="D14" s="237" t="s">
        <v>439</v>
      </c>
    </row>
    <row r="15" spans="1:4" s="240" customFormat="1" ht="22.15" customHeight="1">
      <c r="A15" s="315">
        <f t="shared" si="0"/>
        <v>10</v>
      </c>
      <c r="B15" s="239" t="s">
        <v>440</v>
      </c>
      <c r="C15" s="237">
        <v>2</v>
      </c>
      <c r="D15" s="237" t="s">
        <v>439</v>
      </c>
    </row>
    <row r="16" spans="1:4" s="240" customFormat="1" ht="22.15" customHeight="1">
      <c r="A16" s="315">
        <f t="shared" si="0"/>
        <v>11</v>
      </c>
      <c r="B16" s="239" t="s">
        <v>504</v>
      </c>
      <c r="C16" s="237">
        <v>2</v>
      </c>
      <c r="D16" s="237" t="s">
        <v>439</v>
      </c>
    </row>
    <row r="17" spans="1:4" s="240" customFormat="1" ht="57.75" customHeight="1">
      <c r="A17" s="315">
        <f t="shared" si="0"/>
        <v>12</v>
      </c>
      <c r="B17" s="248" t="s">
        <v>499</v>
      </c>
      <c r="C17" s="237">
        <v>4</v>
      </c>
      <c r="D17" s="237" t="s">
        <v>483</v>
      </c>
    </row>
    <row r="18" spans="1:4" s="240" customFormat="1" ht="41.25" customHeight="1">
      <c r="A18" s="315">
        <f t="shared" si="0"/>
        <v>13</v>
      </c>
      <c r="B18" s="314" t="s">
        <v>765</v>
      </c>
      <c r="C18" s="237">
        <v>4</v>
      </c>
      <c r="D18" s="237" t="s">
        <v>483</v>
      </c>
    </row>
    <row r="19" spans="1:4" s="238" customFormat="1" ht="57.75" customHeight="1">
      <c r="A19" s="315">
        <f t="shared" si="0"/>
        <v>14</v>
      </c>
      <c r="B19" s="314" t="s">
        <v>501</v>
      </c>
      <c r="C19" s="242">
        <v>4</v>
      </c>
      <c r="D19" s="242" t="s">
        <v>483</v>
      </c>
    </row>
    <row r="20" spans="1:4" s="240" customFormat="1" ht="60" customHeight="1">
      <c r="A20" s="315">
        <f t="shared" si="0"/>
        <v>15</v>
      </c>
      <c r="B20" s="239" t="s">
        <v>502</v>
      </c>
      <c r="C20" s="237">
        <v>4</v>
      </c>
      <c r="D20" s="237" t="s">
        <v>483</v>
      </c>
    </row>
    <row r="21" spans="1:4" s="240" customFormat="1" ht="36" customHeight="1">
      <c r="A21" s="315">
        <f t="shared" si="0"/>
        <v>16</v>
      </c>
      <c r="B21" s="239" t="s">
        <v>755</v>
      </c>
      <c r="C21" s="237">
        <v>5</v>
      </c>
      <c r="D21" s="237"/>
    </row>
    <row r="22" spans="1:4" s="240" customFormat="1" ht="36" customHeight="1">
      <c r="A22" s="315">
        <f t="shared" si="0"/>
        <v>17</v>
      </c>
      <c r="B22" s="239" t="s">
        <v>756</v>
      </c>
      <c r="C22" s="237">
        <v>5</v>
      </c>
      <c r="D22" s="237"/>
    </row>
    <row r="23" spans="1:4" s="240" customFormat="1" ht="56.25" customHeight="1">
      <c r="A23" s="315">
        <f t="shared" si="0"/>
        <v>18</v>
      </c>
      <c r="B23" s="239" t="s">
        <v>763</v>
      </c>
      <c r="C23" s="237">
        <v>5</v>
      </c>
      <c r="D23" s="237"/>
    </row>
    <row r="24" spans="1:4" s="240" customFormat="1" ht="37.5" customHeight="1">
      <c r="A24" s="315">
        <f t="shared" si="0"/>
        <v>19</v>
      </c>
      <c r="B24" s="239" t="s">
        <v>764</v>
      </c>
      <c r="C24" s="237">
        <v>6</v>
      </c>
      <c r="D24" s="237" t="s">
        <v>751</v>
      </c>
    </row>
    <row r="25" spans="1:4" s="240" customFormat="1" ht="56.25">
      <c r="A25" s="315">
        <f t="shared" si="0"/>
        <v>20</v>
      </c>
      <c r="B25" s="239" t="s">
        <v>750</v>
      </c>
      <c r="C25" s="237">
        <v>6</v>
      </c>
      <c r="D25" s="237" t="s">
        <v>751</v>
      </c>
    </row>
    <row r="26" spans="1:4" s="240" customFormat="1" ht="56.25">
      <c r="A26" s="315">
        <f t="shared" si="0"/>
        <v>21</v>
      </c>
      <c r="B26" s="239" t="s">
        <v>752</v>
      </c>
      <c r="C26" s="237">
        <v>6</v>
      </c>
      <c r="D26" s="237" t="s">
        <v>751</v>
      </c>
    </row>
    <row r="27" spans="1:4" s="240" customFormat="1" ht="37.5">
      <c r="A27" s="315">
        <f t="shared" si="0"/>
        <v>22</v>
      </c>
      <c r="B27" s="239" t="s">
        <v>753</v>
      </c>
      <c r="C27" s="237">
        <v>6</v>
      </c>
      <c r="D27" s="237" t="s">
        <v>751</v>
      </c>
    </row>
    <row r="28" spans="1:4" s="240" customFormat="1" ht="93.75">
      <c r="A28" s="315">
        <f t="shared" si="0"/>
        <v>23</v>
      </c>
      <c r="B28" s="239" t="s">
        <v>485</v>
      </c>
      <c r="C28" s="237">
        <v>7</v>
      </c>
      <c r="D28" s="237" t="s">
        <v>442</v>
      </c>
    </row>
    <row r="29" spans="1:4" s="240" customFormat="1" ht="37.5">
      <c r="A29" s="315">
        <f t="shared" si="0"/>
        <v>24</v>
      </c>
      <c r="B29" s="239" t="s">
        <v>441</v>
      </c>
      <c r="C29" s="237">
        <v>7</v>
      </c>
      <c r="D29" s="237" t="s">
        <v>442</v>
      </c>
    </row>
    <row r="30" spans="1:4" s="240" customFormat="1" ht="37.5">
      <c r="A30" s="315">
        <f t="shared" si="0"/>
        <v>25</v>
      </c>
      <c r="B30" s="239" t="s">
        <v>443</v>
      </c>
      <c r="C30" s="237">
        <v>8</v>
      </c>
      <c r="D30" s="237" t="s">
        <v>444</v>
      </c>
    </row>
    <row r="31" spans="1:4" s="240" customFormat="1" ht="37.5">
      <c r="A31" s="315">
        <f t="shared" si="0"/>
        <v>26</v>
      </c>
      <c r="B31" s="239" t="s">
        <v>486</v>
      </c>
      <c r="C31" s="237">
        <v>8</v>
      </c>
      <c r="D31" s="237" t="s">
        <v>444</v>
      </c>
    </row>
    <row r="32" spans="1:4" s="240" customFormat="1" ht="37.5">
      <c r="A32" s="315">
        <f t="shared" si="0"/>
        <v>27</v>
      </c>
      <c r="B32" s="239" t="s">
        <v>445</v>
      </c>
      <c r="C32" s="237">
        <v>8</v>
      </c>
      <c r="D32" s="237" t="s">
        <v>444</v>
      </c>
    </row>
    <row r="33" spans="1:4" s="240" customFormat="1" ht="37.5">
      <c r="A33" s="315">
        <f t="shared" si="0"/>
        <v>28</v>
      </c>
      <c r="B33" s="239" t="s">
        <v>478</v>
      </c>
      <c r="C33" s="237">
        <v>8</v>
      </c>
      <c r="D33" s="237" t="s">
        <v>444</v>
      </c>
    </row>
    <row r="34" spans="1:4" s="240" customFormat="1" ht="37.5">
      <c r="A34" s="315">
        <f t="shared" si="0"/>
        <v>29</v>
      </c>
      <c r="B34" s="239" t="s">
        <v>762</v>
      </c>
      <c r="C34" s="237">
        <v>8</v>
      </c>
      <c r="D34" s="237" t="s">
        <v>444</v>
      </c>
    </row>
    <row r="35" spans="1:4" s="240" customFormat="1" ht="37.5" customHeight="1">
      <c r="A35" s="315">
        <f t="shared" si="0"/>
        <v>30</v>
      </c>
      <c r="B35" s="239" t="s">
        <v>761</v>
      </c>
      <c r="C35" s="237">
        <v>9</v>
      </c>
      <c r="D35" s="237" t="s">
        <v>446</v>
      </c>
    </row>
    <row r="36" spans="1:4" s="240" customFormat="1" ht="37.5">
      <c r="A36" s="315">
        <f t="shared" si="0"/>
        <v>31</v>
      </c>
      <c r="B36" s="239" t="s">
        <v>748</v>
      </c>
      <c r="C36" s="237">
        <v>9</v>
      </c>
      <c r="D36" s="237" t="s">
        <v>446</v>
      </c>
    </row>
    <row r="37" spans="1:4" s="240" customFormat="1" ht="37.5">
      <c r="A37" s="315">
        <f t="shared" si="0"/>
        <v>32</v>
      </c>
      <c r="B37" s="239" t="s">
        <v>749</v>
      </c>
      <c r="C37" s="237">
        <v>9</v>
      </c>
      <c r="D37" s="237" t="s">
        <v>446</v>
      </c>
    </row>
    <row r="38" spans="1:4" s="240" customFormat="1" ht="28.35" customHeight="1">
      <c r="A38" s="315">
        <f t="shared" si="0"/>
        <v>33</v>
      </c>
      <c r="B38" s="475" t="s">
        <v>505</v>
      </c>
      <c r="C38" s="237">
        <v>9</v>
      </c>
      <c r="D38" s="237" t="s">
        <v>446</v>
      </c>
    </row>
    <row r="39" spans="1:4" s="240" customFormat="1" ht="28.35" customHeight="1">
      <c r="A39" s="315">
        <f t="shared" si="0"/>
        <v>34</v>
      </c>
      <c r="B39" s="476"/>
      <c r="C39" s="237">
        <v>10</v>
      </c>
      <c r="D39" s="237" t="s">
        <v>523</v>
      </c>
    </row>
    <row r="40" spans="1:4" s="240" customFormat="1" ht="57.75" customHeight="1">
      <c r="A40" s="315">
        <f t="shared" si="0"/>
        <v>35</v>
      </c>
      <c r="B40" s="239" t="s">
        <v>524</v>
      </c>
      <c r="C40" s="237">
        <v>10</v>
      </c>
      <c r="D40" s="237" t="s">
        <v>523</v>
      </c>
    </row>
    <row r="41" spans="1:4" s="240" customFormat="1" ht="37.5" customHeight="1">
      <c r="A41" s="315">
        <f t="shared" si="0"/>
        <v>36</v>
      </c>
      <c r="B41" s="239" t="s">
        <v>525</v>
      </c>
      <c r="C41" s="237">
        <v>10</v>
      </c>
      <c r="D41" s="237" t="s">
        <v>523</v>
      </c>
    </row>
    <row r="42" spans="1:4" s="240" customFormat="1" ht="37.5">
      <c r="A42" s="315">
        <f t="shared" si="0"/>
        <v>37</v>
      </c>
      <c r="B42" s="239" t="s">
        <v>449</v>
      </c>
      <c r="C42" s="237">
        <v>11</v>
      </c>
      <c r="D42" s="237" t="s">
        <v>448</v>
      </c>
    </row>
    <row r="43" spans="1:4" s="240" customFormat="1" ht="56.25">
      <c r="A43" s="315">
        <f t="shared" si="0"/>
        <v>38</v>
      </c>
      <c r="B43" s="239" t="s">
        <v>447</v>
      </c>
      <c r="C43" s="237">
        <v>11</v>
      </c>
      <c r="D43" s="237" t="s">
        <v>448</v>
      </c>
    </row>
    <row r="44" spans="1:4" s="240" customFormat="1" ht="22.5" customHeight="1">
      <c r="A44" s="315">
        <f t="shared" si="0"/>
        <v>39</v>
      </c>
      <c r="B44" s="239" t="s">
        <v>487</v>
      </c>
      <c r="C44" s="237">
        <v>11</v>
      </c>
      <c r="D44" s="237" t="s">
        <v>448</v>
      </c>
    </row>
    <row r="45" spans="1:4" s="240" customFormat="1" ht="37.5">
      <c r="A45" s="315">
        <f t="shared" si="0"/>
        <v>40</v>
      </c>
      <c r="B45" s="239" t="s">
        <v>450</v>
      </c>
      <c r="C45" s="237">
        <v>11</v>
      </c>
      <c r="D45" s="237" t="s">
        <v>448</v>
      </c>
    </row>
    <row r="46" spans="1:4" s="240" customFormat="1" ht="37.5">
      <c r="A46" s="315">
        <f t="shared" si="0"/>
        <v>41</v>
      </c>
      <c r="B46" s="239" t="s">
        <v>451</v>
      </c>
      <c r="C46" s="237">
        <v>11</v>
      </c>
      <c r="D46" s="237" t="s">
        <v>448</v>
      </c>
    </row>
    <row r="47" spans="1:4" s="240" customFormat="1" ht="72" customHeight="1">
      <c r="A47" s="315">
        <f t="shared" si="0"/>
        <v>42</v>
      </c>
      <c r="B47" s="239" t="s">
        <v>818</v>
      </c>
      <c r="C47" s="237">
        <v>12</v>
      </c>
      <c r="D47" s="237" t="s">
        <v>452</v>
      </c>
    </row>
    <row r="48" spans="1:4" s="240" customFormat="1" ht="126.95" customHeight="1">
      <c r="A48" s="380">
        <f>A47+1</f>
        <v>43</v>
      </c>
      <c r="B48" s="239" t="s">
        <v>819</v>
      </c>
      <c r="C48" s="237">
        <v>12</v>
      </c>
      <c r="D48" s="237" t="s">
        <v>452</v>
      </c>
    </row>
    <row r="49" spans="1:4" s="240" customFormat="1" ht="92.1" customHeight="1">
      <c r="A49" s="315">
        <f>A48+1</f>
        <v>44</v>
      </c>
      <c r="B49" s="239" t="s">
        <v>453</v>
      </c>
      <c r="C49" s="237">
        <v>13</v>
      </c>
      <c r="D49" s="237" t="s">
        <v>454</v>
      </c>
    </row>
    <row r="50" spans="1:4" s="240" customFormat="1" ht="74.099999999999994" customHeight="1">
      <c r="A50" s="315">
        <f t="shared" si="0"/>
        <v>45</v>
      </c>
      <c r="B50" s="239" t="s">
        <v>455</v>
      </c>
      <c r="C50" s="237">
        <v>13</v>
      </c>
      <c r="D50" s="237" t="s">
        <v>454</v>
      </c>
    </row>
    <row r="51" spans="1:4" s="240" customFormat="1" ht="37.5" customHeight="1">
      <c r="A51" s="315">
        <f t="shared" si="0"/>
        <v>46</v>
      </c>
      <c r="B51" s="239" t="s">
        <v>820</v>
      </c>
      <c r="C51" s="237">
        <v>14</v>
      </c>
      <c r="D51" s="237" t="s">
        <v>471</v>
      </c>
    </row>
    <row r="52" spans="1:4" s="240" customFormat="1" ht="56.1" customHeight="1">
      <c r="A52" s="315">
        <f t="shared" si="0"/>
        <v>47</v>
      </c>
      <c r="B52" s="239" t="s">
        <v>456</v>
      </c>
      <c r="C52" s="237">
        <v>14</v>
      </c>
      <c r="D52" s="237" t="s">
        <v>471</v>
      </c>
    </row>
    <row r="53" spans="1:4" s="240" customFormat="1" ht="56.1" customHeight="1">
      <c r="A53" s="315">
        <f t="shared" si="0"/>
        <v>48</v>
      </c>
      <c r="B53" s="239" t="s">
        <v>506</v>
      </c>
      <c r="C53" s="237">
        <v>14</v>
      </c>
      <c r="D53" s="237" t="s">
        <v>471</v>
      </c>
    </row>
    <row r="54" spans="1:4" s="240" customFormat="1" ht="37.5" customHeight="1">
      <c r="A54" s="315">
        <f t="shared" si="0"/>
        <v>49</v>
      </c>
      <c r="B54" s="239" t="s">
        <v>457</v>
      </c>
      <c r="C54" s="237">
        <v>14</v>
      </c>
      <c r="D54" s="237" t="s">
        <v>471</v>
      </c>
    </row>
    <row r="55" spans="1:4" s="240" customFormat="1" ht="55.15" customHeight="1">
      <c r="A55" s="315">
        <f t="shared" si="0"/>
        <v>50</v>
      </c>
      <c r="B55" s="239" t="s">
        <v>741</v>
      </c>
      <c r="C55" s="237">
        <v>15</v>
      </c>
      <c r="D55" s="242" t="s">
        <v>740</v>
      </c>
    </row>
    <row r="56" spans="1:4" s="240" customFormat="1" ht="37.5" customHeight="1">
      <c r="A56" s="315">
        <f t="shared" si="0"/>
        <v>51</v>
      </c>
      <c r="B56" s="239" t="s">
        <v>767</v>
      </c>
      <c r="C56" s="237">
        <v>15</v>
      </c>
      <c r="D56" s="242" t="s">
        <v>740</v>
      </c>
    </row>
    <row r="57" spans="1:4" s="240" customFormat="1" ht="55.15" customHeight="1">
      <c r="A57" s="315">
        <f t="shared" si="0"/>
        <v>52</v>
      </c>
      <c r="B57" s="239" t="s">
        <v>742</v>
      </c>
      <c r="C57" s="237">
        <v>15</v>
      </c>
      <c r="D57" s="242" t="s">
        <v>740</v>
      </c>
    </row>
    <row r="58" spans="1:4" s="240" customFormat="1" ht="55.15" customHeight="1">
      <c r="A58" s="315">
        <f t="shared" si="0"/>
        <v>53</v>
      </c>
      <c r="B58" s="239" t="s">
        <v>743</v>
      </c>
      <c r="C58" s="237">
        <v>15</v>
      </c>
      <c r="D58" s="242" t="s">
        <v>740</v>
      </c>
    </row>
    <row r="59" spans="1:4" s="240" customFormat="1" ht="37.5" customHeight="1">
      <c r="A59" s="315">
        <f t="shared" si="0"/>
        <v>54</v>
      </c>
      <c r="B59" s="239" t="s">
        <v>760</v>
      </c>
      <c r="C59" s="237">
        <v>15</v>
      </c>
      <c r="D59" s="242" t="s">
        <v>740</v>
      </c>
    </row>
    <row r="60" spans="1:4" s="240" customFormat="1" ht="57.6" customHeight="1">
      <c r="A60" s="315">
        <f t="shared" si="0"/>
        <v>55</v>
      </c>
      <c r="B60" s="241" t="s">
        <v>510</v>
      </c>
      <c r="C60" s="237" t="s">
        <v>458</v>
      </c>
      <c r="D60" s="242" t="s">
        <v>553</v>
      </c>
    </row>
    <row r="61" spans="1:4" s="240" customFormat="1" ht="57.6" customHeight="1">
      <c r="A61" s="315">
        <f t="shared" si="0"/>
        <v>56</v>
      </c>
      <c r="B61" s="239" t="s">
        <v>768</v>
      </c>
      <c r="C61" s="237" t="s">
        <v>458</v>
      </c>
      <c r="D61" s="242" t="s">
        <v>553</v>
      </c>
    </row>
    <row r="62" spans="1:4" s="240" customFormat="1" ht="57.6" customHeight="1">
      <c r="A62" s="315">
        <f t="shared" si="0"/>
        <v>57</v>
      </c>
      <c r="B62" s="239" t="s">
        <v>490</v>
      </c>
      <c r="C62" s="237" t="s">
        <v>458</v>
      </c>
      <c r="D62" s="242" t="s">
        <v>553</v>
      </c>
    </row>
    <row r="63" spans="1:4" s="240" customFormat="1" ht="92.1" customHeight="1">
      <c r="A63" s="315">
        <f t="shared" si="0"/>
        <v>58</v>
      </c>
      <c r="B63" s="241" t="s">
        <v>459</v>
      </c>
      <c r="C63" s="237" t="s">
        <v>458</v>
      </c>
      <c r="D63" s="242" t="s">
        <v>553</v>
      </c>
    </row>
    <row r="64" spans="1:4" s="240" customFormat="1" ht="56.1" customHeight="1">
      <c r="A64" s="315">
        <f t="shared" si="0"/>
        <v>59</v>
      </c>
      <c r="B64" s="241" t="s">
        <v>460</v>
      </c>
      <c r="C64" s="237" t="s">
        <v>458</v>
      </c>
      <c r="D64" s="242" t="s">
        <v>553</v>
      </c>
    </row>
    <row r="65" spans="1:4" ht="37.5" customHeight="1">
      <c r="A65" s="380">
        <f t="shared" si="0"/>
        <v>60</v>
      </c>
      <c r="B65" s="239" t="s">
        <v>462</v>
      </c>
      <c r="C65" s="237">
        <v>18</v>
      </c>
      <c r="D65" s="237" t="s">
        <v>461</v>
      </c>
    </row>
    <row r="66" spans="1:4" ht="108" customHeight="1">
      <c r="A66" s="380">
        <f t="shared" si="0"/>
        <v>61</v>
      </c>
      <c r="B66" s="241" t="s">
        <v>508</v>
      </c>
      <c r="C66" s="237">
        <v>18</v>
      </c>
      <c r="D66" s="237" t="s">
        <v>461</v>
      </c>
    </row>
    <row r="67" spans="1:4" ht="92.1" customHeight="1">
      <c r="A67" s="315">
        <f>A65+1</f>
        <v>61</v>
      </c>
      <c r="B67" s="241" t="s">
        <v>479</v>
      </c>
      <c r="C67" s="237">
        <v>19</v>
      </c>
      <c r="D67" s="237" t="s">
        <v>477</v>
      </c>
    </row>
    <row r="68" spans="1:4" ht="76.150000000000006" customHeight="1">
      <c r="A68" s="315">
        <f t="shared" si="0"/>
        <v>62</v>
      </c>
      <c r="B68" s="241" t="s">
        <v>758</v>
      </c>
      <c r="C68" s="237">
        <v>19</v>
      </c>
      <c r="D68" s="237" t="s">
        <v>477</v>
      </c>
    </row>
    <row r="69" spans="1:4" ht="56.1" customHeight="1">
      <c r="A69" s="315">
        <f t="shared" si="0"/>
        <v>63</v>
      </c>
      <c r="B69" s="241" t="s">
        <v>509</v>
      </c>
      <c r="C69" s="237">
        <v>19</v>
      </c>
      <c r="D69" s="237" t="s">
        <v>477</v>
      </c>
    </row>
    <row r="70" spans="1:4" ht="56.1" customHeight="1">
      <c r="A70" s="315">
        <f t="shared" si="0"/>
        <v>64</v>
      </c>
      <c r="B70" s="241" t="s">
        <v>757</v>
      </c>
      <c r="C70" s="237">
        <v>19</v>
      </c>
      <c r="D70" s="237" t="s">
        <v>477</v>
      </c>
    </row>
    <row r="71" spans="1:4" ht="37.5" customHeight="1">
      <c r="A71" s="315">
        <f t="shared" si="0"/>
        <v>65</v>
      </c>
      <c r="B71" s="239" t="s">
        <v>821</v>
      </c>
      <c r="C71" s="237">
        <v>19</v>
      </c>
      <c r="D71" s="237" t="s">
        <v>477</v>
      </c>
    </row>
    <row r="72" spans="1:4" ht="182.1" customHeight="1">
      <c r="A72" s="315">
        <f t="shared" si="0"/>
        <v>66</v>
      </c>
      <c r="B72" s="239" t="s">
        <v>759</v>
      </c>
      <c r="C72" s="237">
        <v>19</v>
      </c>
      <c r="D72" s="237" t="s">
        <v>477</v>
      </c>
    </row>
    <row r="73" spans="1:4" ht="56.1" customHeight="1">
      <c r="A73" s="380">
        <f t="shared" si="0"/>
        <v>67</v>
      </c>
      <c r="B73" s="239" t="s">
        <v>493</v>
      </c>
      <c r="C73" s="237">
        <v>19</v>
      </c>
      <c r="D73" s="237" t="s">
        <v>463</v>
      </c>
    </row>
    <row r="74" spans="1:4" ht="77.25" customHeight="1">
      <c r="A74" s="380">
        <f t="shared" si="0"/>
        <v>68</v>
      </c>
      <c r="B74" s="239" t="s">
        <v>494</v>
      </c>
      <c r="C74" s="237">
        <v>19</v>
      </c>
      <c r="D74" s="237" t="s">
        <v>463</v>
      </c>
    </row>
    <row r="75" spans="1:4" ht="37.5" customHeight="1">
      <c r="A75" s="380">
        <f t="shared" si="0"/>
        <v>69</v>
      </c>
      <c r="B75" s="239" t="s">
        <v>497</v>
      </c>
      <c r="C75" s="237">
        <v>19</v>
      </c>
      <c r="D75" s="237" t="s">
        <v>463</v>
      </c>
    </row>
    <row r="76" spans="1:4" ht="110.1" customHeight="1">
      <c r="A76" s="380">
        <f t="shared" si="0"/>
        <v>70</v>
      </c>
      <c r="B76" s="239" t="s">
        <v>492</v>
      </c>
      <c r="C76" s="237">
        <v>19</v>
      </c>
      <c r="D76" s="237" t="s">
        <v>463</v>
      </c>
    </row>
    <row r="77" spans="1:4" ht="165" customHeight="1">
      <c r="A77" s="380">
        <f t="shared" si="0"/>
        <v>71</v>
      </c>
      <c r="B77" s="239" t="s">
        <v>766</v>
      </c>
      <c r="C77" s="237">
        <v>19</v>
      </c>
      <c r="D77" s="237" t="s">
        <v>477</v>
      </c>
    </row>
    <row r="78" spans="1:4" ht="40.15" customHeight="1">
      <c r="A78" s="380">
        <f t="shared" si="0"/>
        <v>72</v>
      </c>
      <c r="B78" s="239" t="s">
        <v>464</v>
      </c>
      <c r="C78" s="237">
        <v>20</v>
      </c>
      <c r="D78" s="237" t="s">
        <v>465</v>
      </c>
    </row>
    <row r="79" spans="1:4" ht="58.15" customHeight="1">
      <c r="A79" s="380">
        <f t="shared" si="0"/>
        <v>73</v>
      </c>
      <c r="B79" s="239" t="s">
        <v>507</v>
      </c>
      <c r="C79" s="237">
        <v>20</v>
      </c>
      <c r="D79" s="237" t="s">
        <v>465</v>
      </c>
    </row>
    <row r="80" spans="1:4" ht="58.15" customHeight="1">
      <c r="A80" s="380">
        <f t="shared" si="0"/>
        <v>74</v>
      </c>
      <c r="B80" s="239" t="s">
        <v>466</v>
      </c>
      <c r="C80" s="237">
        <v>20</v>
      </c>
      <c r="D80" s="237" t="s">
        <v>465</v>
      </c>
    </row>
    <row r="81" spans="1:4" ht="40.9" customHeight="1">
      <c r="A81" s="380">
        <f t="shared" si="0"/>
        <v>75</v>
      </c>
      <c r="B81" s="239" t="s">
        <v>467</v>
      </c>
      <c r="C81" s="237">
        <v>20</v>
      </c>
      <c r="D81" s="237" t="s">
        <v>465</v>
      </c>
    </row>
    <row r="82" spans="1:4" ht="110.1" customHeight="1">
      <c r="A82" s="380">
        <f t="shared" si="0"/>
        <v>76</v>
      </c>
      <c r="B82" s="239" t="s">
        <v>468</v>
      </c>
      <c r="C82" s="237">
        <v>20</v>
      </c>
      <c r="D82" s="237" t="s">
        <v>465</v>
      </c>
    </row>
    <row r="83" spans="1:4" ht="129.94999999999999" customHeight="1">
      <c r="A83" s="380">
        <f t="shared" si="0"/>
        <v>77</v>
      </c>
      <c r="B83" s="239" t="s">
        <v>503</v>
      </c>
      <c r="C83" s="237">
        <v>20</v>
      </c>
      <c r="D83" s="237" t="s">
        <v>465</v>
      </c>
    </row>
    <row r="84" spans="1:4" ht="49.5" customHeight="1">
      <c r="A84" s="260" t="s">
        <v>3</v>
      </c>
      <c r="B84" s="335" t="s">
        <v>432</v>
      </c>
      <c r="C84" s="469" t="s">
        <v>779</v>
      </c>
      <c r="D84" s="469"/>
    </row>
    <row r="85" spans="1:4" ht="37.5">
      <c r="A85" s="323">
        <f>A83+1</f>
        <v>78</v>
      </c>
      <c r="B85" s="264" t="s">
        <v>777</v>
      </c>
      <c r="C85" s="470" t="s">
        <v>778</v>
      </c>
      <c r="D85" s="470"/>
    </row>
    <row r="86" spans="1:4">
      <c r="B86" s="334"/>
      <c r="C86" s="468"/>
      <c r="D86" s="468"/>
    </row>
    <row r="87" spans="1:4">
      <c r="B87" s="334"/>
      <c r="C87" s="468"/>
      <c r="D87" s="468"/>
    </row>
    <row r="88" spans="1:4">
      <c r="B88" s="334"/>
      <c r="C88" s="468"/>
      <c r="D88" s="468"/>
    </row>
    <row r="89" spans="1:4">
      <c r="B89" s="334"/>
      <c r="C89" s="468"/>
      <c r="D89" s="468"/>
    </row>
    <row r="90" spans="1:4">
      <c r="B90" s="334"/>
      <c r="C90" s="468"/>
      <c r="D90" s="468"/>
    </row>
    <row r="91" spans="1:4">
      <c r="B91" s="334"/>
      <c r="C91" s="468"/>
      <c r="D91" s="468"/>
    </row>
    <row r="92" spans="1:4">
      <c r="B92" s="334"/>
      <c r="C92" s="468"/>
      <c r="D92" s="468"/>
    </row>
    <row r="93" spans="1:4">
      <c r="B93" s="334"/>
      <c r="C93" s="468"/>
      <c r="D93" s="468"/>
    </row>
    <row r="94" spans="1:4">
      <c r="B94" s="334"/>
      <c r="C94" s="468"/>
      <c r="D94" s="468"/>
    </row>
    <row r="95" spans="1:4">
      <c r="B95" s="334"/>
      <c r="C95" s="468"/>
      <c r="D95" s="468"/>
    </row>
    <row r="96" spans="1:4">
      <c r="B96" s="334"/>
      <c r="C96" s="468"/>
      <c r="D96" s="468"/>
    </row>
    <row r="97" spans="2:4">
      <c r="B97" s="334"/>
      <c r="C97" s="468"/>
      <c r="D97" s="468"/>
    </row>
    <row r="98" spans="2:4">
      <c r="B98" s="271"/>
      <c r="C98" s="271"/>
      <c r="D98" s="333"/>
    </row>
    <row r="99" spans="2:4">
      <c r="B99" s="271"/>
      <c r="C99" s="271"/>
      <c r="D99" s="333"/>
    </row>
    <row r="100" spans="2:4">
      <c r="B100" s="271"/>
      <c r="C100" s="271"/>
      <c r="D100" s="333"/>
    </row>
    <row r="101" spans="2:4">
      <c r="B101" s="271"/>
      <c r="C101" s="271"/>
      <c r="D101" s="333"/>
    </row>
    <row r="102" spans="2:4">
      <c r="B102" s="271"/>
      <c r="C102" s="271"/>
      <c r="D102" s="333"/>
    </row>
    <row r="103" spans="2:4">
      <c r="B103" s="271"/>
      <c r="C103" s="271"/>
      <c r="D103" s="333"/>
    </row>
    <row r="104" spans="2:4">
      <c r="B104" s="271"/>
      <c r="C104" s="271"/>
      <c r="D104" s="333"/>
    </row>
    <row r="105" spans="2:4">
      <c r="B105" s="271"/>
      <c r="C105" s="271"/>
      <c r="D105" s="333"/>
    </row>
    <row r="106" spans="2:4">
      <c r="B106" s="271"/>
      <c r="C106" s="271"/>
      <c r="D106" s="333"/>
    </row>
    <row r="107" spans="2:4">
      <c r="B107" s="271"/>
      <c r="C107" s="271"/>
      <c r="D107" s="333"/>
    </row>
    <row r="108" spans="2:4">
      <c r="B108" s="271"/>
      <c r="C108" s="271"/>
      <c r="D108" s="333"/>
    </row>
    <row r="109" spans="2:4">
      <c r="B109" s="271"/>
      <c r="C109" s="271"/>
      <c r="D109" s="333"/>
    </row>
    <row r="110" spans="2:4">
      <c r="B110" s="271"/>
      <c r="C110" s="271"/>
      <c r="D110" s="333"/>
    </row>
    <row r="111" spans="2:4">
      <c r="B111" s="271"/>
      <c r="C111" s="271"/>
      <c r="D111" s="333"/>
    </row>
  </sheetData>
  <mergeCells count="19">
    <mergeCell ref="A1:D1"/>
    <mergeCell ref="A2:D2"/>
    <mergeCell ref="A3:D3"/>
    <mergeCell ref="B13:B14"/>
    <mergeCell ref="B38:B39"/>
    <mergeCell ref="C84:D84"/>
    <mergeCell ref="C85:D85"/>
    <mergeCell ref="C86:D86"/>
    <mergeCell ref="C87:D87"/>
    <mergeCell ref="C88:D88"/>
    <mergeCell ref="C94:D94"/>
    <mergeCell ref="C95:D95"/>
    <mergeCell ref="C96:D96"/>
    <mergeCell ref="C97:D97"/>
    <mergeCell ref="C89:D89"/>
    <mergeCell ref="C90:D90"/>
    <mergeCell ref="C91:D91"/>
    <mergeCell ref="C92:D92"/>
    <mergeCell ref="C93:D93"/>
  </mergeCells>
  <printOptions horizontalCentered="1"/>
  <pageMargins left="0.98425196850393704" right="0.39370078740157483" top="0.78740157480314965" bottom="0.78740157480314965" header="0.31496062992125984" footer="0.51181102362204722"/>
  <pageSetup paperSize="9" fitToHeight="4" orientation="portrait" r:id="rId1"/>
  <headerFooter>
    <oddFooter>&amp;CПриложение №4.1.1 &amp;R&amp;P</oddFooter>
  </headerFooter>
  <rowBreaks count="3" manualBreakCount="3">
    <brk id="74" max="3" man="1"/>
    <brk id="83" max="16383" man="1"/>
    <brk id="85" max="16383" man="1"/>
  </rowBreaks>
</worksheet>
</file>

<file path=xl/worksheets/sheet13.xml><?xml version="1.0" encoding="utf-8"?>
<worksheet xmlns="http://schemas.openxmlformats.org/spreadsheetml/2006/main" xmlns:r="http://schemas.openxmlformats.org/officeDocument/2006/relationships">
  <sheetPr>
    <tabColor theme="5" tint="0.39997558519241921"/>
  </sheetPr>
  <dimension ref="A1:D22"/>
  <sheetViews>
    <sheetView workbookViewId="0">
      <selection activeCell="A9" sqref="A9:A22"/>
    </sheetView>
  </sheetViews>
  <sheetFormatPr defaultColWidth="9.140625" defaultRowHeight="15.75"/>
  <cols>
    <col min="1" max="1" width="5.42578125" style="263" customWidth="1"/>
    <col min="2" max="2" width="57.7109375" style="265" customWidth="1"/>
    <col min="3" max="3" width="7.7109375" style="263" customWidth="1"/>
    <col min="4" max="4" width="18.140625" style="266" customWidth="1"/>
    <col min="5" max="16384" width="9.140625" style="263"/>
  </cols>
  <sheetData>
    <row r="1" spans="1:4" ht="24.95" customHeight="1">
      <c r="A1" s="477" t="s">
        <v>418</v>
      </c>
      <c r="B1" s="477"/>
      <c r="C1" s="477"/>
      <c r="D1" s="477"/>
    </row>
    <row r="2" spans="1:4" ht="24.95" customHeight="1">
      <c r="A2" s="478" t="s">
        <v>419</v>
      </c>
      <c r="B2" s="478"/>
      <c r="C2" s="478"/>
      <c r="D2" s="478"/>
    </row>
    <row r="3" spans="1:4" ht="24.95" customHeight="1">
      <c r="A3" s="472" t="s">
        <v>528</v>
      </c>
      <c r="B3" s="472"/>
      <c r="C3" s="472"/>
      <c r="D3" s="472"/>
    </row>
    <row r="4" spans="1:4" ht="18.75" customHeight="1">
      <c r="A4" s="233"/>
      <c r="B4" s="233"/>
      <c r="C4" s="233"/>
      <c r="D4" s="244" t="s">
        <v>431</v>
      </c>
    </row>
    <row r="5" spans="1:4" s="236" customFormat="1" ht="49.5">
      <c r="A5" s="260" t="s">
        <v>3</v>
      </c>
      <c r="B5" s="235" t="s">
        <v>432</v>
      </c>
      <c r="C5" s="245" t="s">
        <v>433</v>
      </c>
      <c r="D5" s="235" t="s">
        <v>434</v>
      </c>
    </row>
    <row r="6" spans="1:4" s="234" customFormat="1" ht="39.75" customHeight="1">
      <c r="A6" s="237">
        <v>1</v>
      </c>
      <c r="B6" s="264" t="s">
        <v>529</v>
      </c>
      <c r="C6" s="237">
        <v>1</v>
      </c>
      <c r="D6" s="237" t="s">
        <v>436</v>
      </c>
    </row>
    <row r="7" spans="1:4" s="234" customFormat="1" ht="57.75" customHeight="1">
      <c r="A7" s="237">
        <f>A6+1</f>
        <v>2</v>
      </c>
      <c r="B7" s="264" t="s">
        <v>530</v>
      </c>
      <c r="C7" s="237">
        <v>3</v>
      </c>
      <c r="D7" s="237" t="s">
        <v>482</v>
      </c>
    </row>
    <row r="8" spans="1:4" s="234" customFormat="1" ht="57.75" customHeight="1">
      <c r="A8" s="237">
        <f>A7+1</f>
        <v>3</v>
      </c>
      <c r="B8" s="239" t="s">
        <v>563</v>
      </c>
      <c r="C8" s="237">
        <v>4</v>
      </c>
      <c r="D8" s="237" t="s">
        <v>483</v>
      </c>
    </row>
    <row r="9" spans="1:4" s="234" customFormat="1" ht="39" customHeight="1">
      <c r="A9" s="237">
        <f t="shared" ref="A9:A22" si="0">A8+1</f>
        <v>4</v>
      </c>
      <c r="B9" s="264" t="s">
        <v>754</v>
      </c>
      <c r="C9" s="237">
        <v>5</v>
      </c>
      <c r="D9" s="237"/>
    </row>
    <row r="10" spans="1:4" s="234" customFormat="1" ht="39" customHeight="1">
      <c r="A10" s="237">
        <f t="shared" si="0"/>
        <v>5</v>
      </c>
      <c r="B10" s="264" t="s">
        <v>531</v>
      </c>
      <c r="C10" s="237">
        <v>7</v>
      </c>
      <c r="D10" s="237" t="s">
        <v>442</v>
      </c>
    </row>
    <row r="11" spans="1:4" s="234" customFormat="1" ht="39.950000000000003" customHeight="1">
      <c r="A11" s="237">
        <f t="shared" si="0"/>
        <v>6</v>
      </c>
      <c r="B11" s="264" t="s">
        <v>532</v>
      </c>
      <c r="C11" s="237">
        <v>8</v>
      </c>
      <c r="D11" s="237" t="s">
        <v>444</v>
      </c>
    </row>
    <row r="12" spans="1:4" s="234" customFormat="1" ht="22.5" customHeight="1">
      <c r="A12" s="237">
        <f t="shared" si="0"/>
        <v>7</v>
      </c>
      <c r="B12" s="264" t="s">
        <v>533</v>
      </c>
      <c r="C12" s="237">
        <v>8</v>
      </c>
      <c r="D12" s="237" t="s">
        <v>444</v>
      </c>
    </row>
    <row r="13" spans="1:4" s="234" customFormat="1" ht="75.599999999999994" customHeight="1">
      <c r="A13" s="237">
        <f t="shared" si="0"/>
        <v>8</v>
      </c>
      <c r="B13" s="264" t="s">
        <v>747</v>
      </c>
      <c r="C13" s="237">
        <v>9</v>
      </c>
      <c r="D13" s="237" t="s">
        <v>446</v>
      </c>
    </row>
    <row r="14" spans="1:4" s="234" customFormat="1" ht="22.5" customHeight="1">
      <c r="A14" s="237">
        <f t="shared" si="0"/>
        <v>9</v>
      </c>
      <c r="B14" s="264" t="s">
        <v>534</v>
      </c>
      <c r="C14" s="237">
        <v>10</v>
      </c>
      <c r="D14" s="237" t="s">
        <v>523</v>
      </c>
    </row>
    <row r="15" spans="1:4" s="234" customFormat="1" ht="38.25" customHeight="1">
      <c r="A15" s="237">
        <f t="shared" si="0"/>
        <v>10</v>
      </c>
      <c r="B15" s="264" t="s">
        <v>560</v>
      </c>
      <c r="C15" s="237">
        <v>11</v>
      </c>
      <c r="D15" s="237" t="s">
        <v>448</v>
      </c>
    </row>
    <row r="16" spans="1:4" s="234" customFormat="1" ht="95.1" customHeight="1">
      <c r="A16" s="237">
        <f t="shared" si="0"/>
        <v>11</v>
      </c>
      <c r="B16" s="264" t="s">
        <v>535</v>
      </c>
      <c r="C16" s="237">
        <v>13</v>
      </c>
      <c r="D16" s="237" t="s">
        <v>454</v>
      </c>
    </row>
    <row r="17" spans="1:4" s="234" customFormat="1" ht="60" customHeight="1">
      <c r="A17" s="237">
        <f t="shared" si="0"/>
        <v>12</v>
      </c>
      <c r="B17" s="264" t="s">
        <v>536</v>
      </c>
      <c r="C17" s="237">
        <v>14</v>
      </c>
      <c r="D17" s="242" t="s">
        <v>516</v>
      </c>
    </row>
    <row r="18" spans="1:4" s="234" customFormat="1" ht="60" customHeight="1">
      <c r="A18" s="237">
        <f t="shared" si="0"/>
        <v>13</v>
      </c>
      <c r="B18" s="264" t="s">
        <v>745</v>
      </c>
      <c r="C18" s="237">
        <v>15</v>
      </c>
      <c r="D18" s="242" t="s">
        <v>740</v>
      </c>
    </row>
    <row r="19" spans="1:4" s="234" customFormat="1" ht="58.5" customHeight="1">
      <c r="A19" s="237">
        <f t="shared" si="0"/>
        <v>14</v>
      </c>
      <c r="B19" s="264" t="s">
        <v>537</v>
      </c>
      <c r="C19" s="237" t="s">
        <v>458</v>
      </c>
      <c r="D19" s="242" t="s">
        <v>553</v>
      </c>
    </row>
    <row r="20" spans="1:4" s="234" customFormat="1" ht="95.1" customHeight="1">
      <c r="A20" s="237">
        <f t="shared" si="0"/>
        <v>15</v>
      </c>
      <c r="B20" s="264" t="s">
        <v>538</v>
      </c>
      <c r="C20" s="237" t="s">
        <v>458</v>
      </c>
      <c r="D20" s="242" t="s">
        <v>553</v>
      </c>
    </row>
    <row r="21" spans="1:4" s="234" customFormat="1" ht="80.099999999999994" customHeight="1">
      <c r="A21" s="237">
        <f t="shared" si="0"/>
        <v>16</v>
      </c>
      <c r="B21" s="264" t="s">
        <v>539</v>
      </c>
      <c r="C21" s="237">
        <v>19</v>
      </c>
      <c r="D21" s="242" t="s">
        <v>463</v>
      </c>
    </row>
    <row r="22" spans="1:4" ht="77.25" customHeight="1">
      <c r="A22" s="237">
        <f t="shared" si="0"/>
        <v>17</v>
      </c>
      <c r="B22" s="264" t="s">
        <v>540</v>
      </c>
      <c r="C22" s="237">
        <v>20</v>
      </c>
      <c r="D22" s="237" t="s">
        <v>465</v>
      </c>
    </row>
  </sheetData>
  <mergeCells count="3">
    <mergeCell ref="A1:D1"/>
    <mergeCell ref="A2:D2"/>
    <mergeCell ref="A3:D3"/>
  </mergeCells>
  <pageMargins left="0.98425196850393704" right="0.39370078740157483" top="0.78740157480314965" bottom="0.78740157480314965" header="0.31496062992125984" footer="0.51181102362204722"/>
  <pageSetup paperSize="9" orientation="portrait" r:id="rId1"/>
  <headerFooter>
    <oddFooter>&amp;CПриложение №4.1.2&amp;R&amp;P</oddFooter>
  </headerFooter>
</worksheet>
</file>

<file path=xl/worksheets/sheet14.xml><?xml version="1.0" encoding="utf-8"?>
<worksheet xmlns="http://schemas.openxmlformats.org/spreadsheetml/2006/main" xmlns:r="http://schemas.openxmlformats.org/officeDocument/2006/relationships">
  <sheetPr>
    <tabColor theme="3" tint="0.39997558519241921"/>
  </sheetPr>
  <dimension ref="A1:Q42"/>
  <sheetViews>
    <sheetView view="pageBreakPreview" zoomScale="80" zoomScaleSheetLayoutView="80" workbookViewId="0">
      <selection activeCell="D39" sqref="D39"/>
    </sheetView>
  </sheetViews>
  <sheetFormatPr defaultColWidth="9.140625" defaultRowHeight="18.75"/>
  <cols>
    <col min="1" max="1" width="6.28515625" style="1" customWidth="1"/>
    <col min="2" max="2" width="21.42578125" style="1" customWidth="1"/>
    <col min="3" max="3" width="9.140625" style="1"/>
    <col min="4" max="4" width="12" style="1" customWidth="1"/>
    <col min="5" max="10" width="11.28515625" style="1" customWidth="1"/>
    <col min="11" max="11" width="20.140625" style="1" customWidth="1"/>
    <col min="12" max="16384" width="9.140625" style="1"/>
  </cols>
  <sheetData>
    <row r="1" spans="1:17" ht="18.75" customHeight="1">
      <c r="A1" s="413" t="s">
        <v>27</v>
      </c>
      <c r="B1" s="413"/>
      <c r="C1" s="413"/>
      <c r="D1" s="413"/>
      <c r="E1" s="413"/>
      <c r="F1" s="413"/>
      <c r="G1" s="413"/>
      <c r="H1" s="413"/>
      <c r="I1" s="413"/>
      <c r="J1" s="413"/>
      <c r="K1" s="413"/>
    </row>
    <row r="2" spans="1:17">
      <c r="A2" s="490" t="s">
        <v>98</v>
      </c>
      <c r="B2" s="490"/>
      <c r="C2" s="490"/>
      <c r="D2" s="490"/>
      <c r="E2" s="490"/>
      <c r="F2" s="490"/>
      <c r="G2" s="490"/>
      <c r="H2" s="490"/>
      <c r="I2" s="490"/>
      <c r="J2" s="490"/>
      <c r="K2" s="490"/>
      <c r="L2" s="2"/>
      <c r="M2" s="2"/>
      <c r="N2" s="2"/>
      <c r="O2" s="2"/>
      <c r="P2" s="2"/>
      <c r="Q2" s="2"/>
    </row>
    <row r="3" spans="1:17" ht="18.75" customHeight="1">
      <c r="A3" s="415" t="s">
        <v>26</v>
      </c>
      <c r="B3" s="415"/>
      <c r="C3" s="415"/>
      <c r="D3" s="415"/>
      <c r="E3" s="415"/>
      <c r="F3" s="415"/>
      <c r="G3" s="415"/>
      <c r="H3" s="415"/>
      <c r="I3" s="415"/>
      <c r="J3" s="415"/>
      <c r="K3" s="415"/>
    </row>
    <row r="4" spans="1:17" s="3" customFormat="1" ht="24.95" customHeight="1">
      <c r="A4" s="412" t="s">
        <v>3</v>
      </c>
      <c r="B4" s="412" t="s">
        <v>0</v>
      </c>
      <c r="C4" s="412" t="s">
        <v>4</v>
      </c>
      <c r="D4" s="412" t="s">
        <v>6</v>
      </c>
      <c r="E4" s="412"/>
      <c r="F4" s="412"/>
      <c r="G4" s="412"/>
      <c r="H4" s="412"/>
      <c r="I4" s="412"/>
      <c r="J4" s="467" t="s">
        <v>7</v>
      </c>
      <c r="K4" s="412" t="s">
        <v>8</v>
      </c>
    </row>
    <row r="5" spans="1:17" s="3" customFormat="1" ht="24.95" customHeight="1">
      <c r="A5" s="412"/>
      <c r="B5" s="412"/>
      <c r="C5" s="412"/>
      <c r="D5" s="412" t="s">
        <v>1</v>
      </c>
      <c r="E5" s="412" t="s">
        <v>5</v>
      </c>
      <c r="F5" s="412"/>
      <c r="G5" s="412"/>
      <c r="H5" s="412"/>
      <c r="I5" s="412"/>
      <c r="J5" s="467"/>
      <c r="K5" s="412"/>
    </row>
    <row r="6" spans="1:17" s="3" customFormat="1" ht="24.95" customHeight="1">
      <c r="A6" s="412"/>
      <c r="B6" s="412"/>
      <c r="C6" s="412"/>
      <c r="D6" s="412"/>
      <c r="E6" s="251">
        <v>2014</v>
      </c>
      <c r="F6" s="251">
        <v>2015</v>
      </c>
      <c r="G6" s="251">
        <v>2016</v>
      </c>
      <c r="H6" s="251">
        <v>2017</v>
      </c>
      <c r="I6" s="251">
        <v>2018</v>
      </c>
      <c r="J6" s="467"/>
      <c r="K6" s="412"/>
    </row>
    <row r="7" spans="1:17" s="5" customFormat="1" ht="15.75">
      <c r="A7" s="6">
        <v>1</v>
      </c>
      <c r="B7" s="6">
        <v>2</v>
      </c>
      <c r="C7" s="6">
        <v>3</v>
      </c>
      <c r="D7" s="6">
        <v>4</v>
      </c>
      <c r="E7" s="6">
        <v>5</v>
      </c>
      <c r="F7" s="6">
        <v>6</v>
      </c>
      <c r="G7" s="6">
        <v>7</v>
      </c>
      <c r="H7" s="6">
        <v>8</v>
      </c>
      <c r="I7" s="6">
        <v>9</v>
      </c>
      <c r="J7" s="6">
        <v>10</v>
      </c>
      <c r="K7" s="6">
        <v>11</v>
      </c>
    </row>
    <row r="8" spans="1:17" ht="47.1" customHeight="1">
      <c r="A8" s="407">
        <v>1</v>
      </c>
      <c r="B8" s="479" t="s">
        <v>473</v>
      </c>
      <c r="C8" s="407" t="s">
        <v>35</v>
      </c>
      <c r="D8" s="92">
        <f>SUM(E8:I8)</f>
        <v>62500</v>
      </c>
      <c r="E8" s="92">
        <v>2000</v>
      </c>
      <c r="F8" s="92">
        <v>4000</v>
      </c>
      <c r="G8" s="92">
        <v>4000</v>
      </c>
      <c r="H8" s="92">
        <v>26250</v>
      </c>
      <c r="I8" s="92">
        <v>26250</v>
      </c>
      <c r="J8" s="249" t="s">
        <v>36</v>
      </c>
      <c r="K8" s="479" t="s">
        <v>83</v>
      </c>
    </row>
    <row r="9" spans="1:17" ht="47.1" customHeight="1">
      <c r="A9" s="408"/>
      <c r="B9" s="480"/>
      <c r="C9" s="408"/>
      <c r="D9" s="92">
        <f>SUM(E9:I9)</f>
        <v>187500</v>
      </c>
      <c r="E9" s="92">
        <v>6000</v>
      </c>
      <c r="F9" s="92">
        <v>12000</v>
      </c>
      <c r="G9" s="92">
        <v>12000</v>
      </c>
      <c r="H9" s="92">
        <v>78750</v>
      </c>
      <c r="I9" s="92">
        <v>78750</v>
      </c>
      <c r="J9" s="249" t="s">
        <v>70</v>
      </c>
      <c r="K9" s="480"/>
    </row>
    <row r="10" spans="1:17" ht="37.5" customHeight="1">
      <c r="A10" s="407">
        <v>2</v>
      </c>
      <c r="B10" s="479" t="s">
        <v>518</v>
      </c>
      <c r="C10" s="407">
        <v>2014</v>
      </c>
      <c r="D10" s="497">
        <f>SUM(E10:I10)</f>
        <v>2910.4679999999998</v>
      </c>
      <c r="E10" s="495">
        <v>2910.4679999999998</v>
      </c>
      <c r="F10" s="493">
        <v>0</v>
      </c>
      <c r="G10" s="493">
        <v>0</v>
      </c>
      <c r="H10" s="493">
        <v>0</v>
      </c>
      <c r="I10" s="493">
        <v>0</v>
      </c>
      <c r="J10" s="491" t="s">
        <v>36</v>
      </c>
      <c r="K10" s="479" t="s">
        <v>84</v>
      </c>
    </row>
    <row r="11" spans="1:17" ht="126.95" customHeight="1">
      <c r="A11" s="408"/>
      <c r="B11" s="480"/>
      <c r="C11" s="408"/>
      <c r="D11" s="498"/>
      <c r="E11" s="496"/>
      <c r="F11" s="494"/>
      <c r="G11" s="494"/>
      <c r="H11" s="494"/>
      <c r="I11" s="494"/>
      <c r="J11" s="492"/>
      <c r="K11" s="480"/>
    </row>
    <row r="12" spans="1:17" ht="110.1" customHeight="1">
      <c r="A12" s="407">
        <v>3</v>
      </c>
      <c r="B12" s="479" t="s">
        <v>561</v>
      </c>
      <c r="C12" s="453" t="s">
        <v>85</v>
      </c>
      <c r="D12" s="92">
        <f>SUM(E12:I12)</f>
        <v>375</v>
      </c>
      <c r="E12" s="91">
        <v>50</v>
      </c>
      <c r="F12" s="92">
        <v>50</v>
      </c>
      <c r="G12" s="92">
        <v>275</v>
      </c>
      <c r="H12" s="310">
        <v>0</v>
      </c>
      <c r="I12" s="310">
        <v>0</v>
      </c>
      <c r="J12" s="249" t="s">
        <v>36</v>
      </c>
      <c r="K12" s="479" t="s">
        <v>86</v>
      </c>
    </row>
    <row r="13" spans="1:17" ht="165" customHeight="1">
      <c r="A13" s="408"/>
      <c r="B13" s="480"/>
      <c r="C13" s="454"/>
      <c r="D13" s="92">
        <f t="shared" ref="D13:D38" si="0">SUM(E13:I13)</f>
        <v>1125</v>
      </c>
      <c r="E13" s="91">
        <v>150</v>
      </c>
      <c r="F13" s="92">
        <v>150</v>
      </c>
      <c r="G13" s="92">
        <v>825</v>
      </c>
      <c r="H13" s="309">
        <v>0</v>
      </c>
      <c r="I13" s="309">
        <v>0</v>
      </c>
      <c r="J13" s="249" t="s">
        <v>70</v>
      </c>
      <c r="K13" s="480"/>
    </row>
    <row r="14" spans="1:17" ht="200.1" customHeight="1">
      <c r="A14" s="252">
        <v>4</v>
      </c>
      <c r="B14" s="320" t="s">
        <v>773</v>
      </c>
      <c r="C14" s="253">
        <v>2015</v>
      </c>
      <c r="D14" s="92">
        <f t="shared" si="0"/>
        <v>503</v>
      </c>
      <c r="E14" s="309">
        <v>0</v>
      </c>
      <c r="F14" s="92">
        <v>503</v>
      </c>
      <c r="G14" s="309">
        <v>0</v>
      </c>
      <c r="H14" s="309">
        <v>0</v>
      </c>
      <c r="I14" s="309">
        <v>0</v>
      </c>
      <c r="J14" s="249" t="s">
        <v>36</v>
      </c>
      <c r="K14" s="254" t="s">
        <v>519</v>
      </c>
    </row>
    <row r="15" spans="1:17" ht="129.94999999999999" customHeight="1">
      <c r="A15" s="316">
        <v>5</v>
      </c>
      <c r="B15" s="320" t="s">
        <v>89</v>
      </c>
      <c r="C15" s="316" t="s">
        <v>90</v>
      </c>
      <c r="D15" s="92">
        <f>SUM(E15:I15)</f>
        <v>1000</v>
      </c>
      <c r="E15" s="310">
        <v>0</v>
      </c>
      <c r="F15" s="310">
        <v>0</v>
      </c>
      <c r="G15" s="92">
        <v>250</v>
      </c>
      <c r="H15" s="92">
        <v>750</v>
      </c>
      <c r="I15" s="310">
        <v>0</v>
      </c>
      <c r="J15" s="249" t="s">
        <v>36</v>
      </c>
      <c r="K15" s="320" t="s">
        <v>420</v>
      </c>
    </row>
    <row r="16" spans="1:17" ht="36.75" customHeight="1">
      <c r="A16" s="407">
        <v>6</v>
      </c>
      <c r="B16" s="479" t="s">
        <v>87</v>
      </c>
      <c r="C16" s="407" t="s">
        <v>88</v>
      </c>
      <c r="D16" s="92">
        <f t="shared" si="0"/>
        <v>375</v>
      </c>
      <c r="E16" s="319">
        <v>0</v>
      </c>
      <c r="F16" s="92">
        <v>75</v>
      </c>
      <c r="G16" s="92">
        <v>300</v>
      </c>
      <c r="H16" s="319">
        <v>0</v>
      </c>
      <c r="I16" s="319">
        <v>0</v>
      </c>
      <c r="J16" s="249" t="s">
        <v>36</v>
      </c>
      <c r="K16" s="479" t="s">
        <v>474</v>
      </c>
    </row>
    <row r="17" spans="1:11" ht="182.1" customHeight="1">
      <c r="A17" s="408"/>
      <c r="B17" s="480"/>
      <c r="C17" s="408"/>
      <c r="D17" s="92">
        <f t="shared" si="0"/>
        <v>1125</v>
      </c>
      <c r="E17" s="309">
        <v>0</v>
      </c>
      <c r="F17" s="92">
        <v>225</v>
      </c>
      <c r="G17" s="92">
        <v>900</v>
      </c>
      <c r="H17" s="309">
        <v>0</v>
      </c>
      <c r="I17" s="309">
        <v>0</v>
      </c>
      <c r="J17" s="249" t="s">
        <v>70</v>
      </c>
      <c r="K17" s="480"/>
    </row>
    <row r="18" spans="1:11" ht="65.099999999999994" customHeight="1">
      <c r="A18" s="407">
        <v>7</v>
      </c>
      <c r="B18" s="479" t="s">
        <v>771</v>
      </c>
      <c r="C18" s="407" t="s">
        <v>91</v>
      </c>
      <c r="D18" s="92">
        <f t="shared" si="0"/>
        <v>2500</v>
      </c>
      <c r="E18" s="309">
        <v>0</v>
      </c>
      <c r="F18" s="309">
        <v>0</v>
      </c>
      <c r="G18" s="309">
        <v>0</v>
      </c>
      <c r="H18" s="92">
        <v>250</v>
      </c>
      <c r="I18" s="92">
        <v>2250</v>
      </c>
      <c r="J18" s="249" t="s">
        <v>36</v>
      </c>
      <c r="K18" s="479" t="s">
        <v>92</v>
      </c>
    </row>
    <row r="19" spans="1:11" ht="65.099999999999994" customHeight="1">
      <c r="A19" s="408"/>
      <c r="B19" s="480"/>
      <c r="C19" s="408"/>
      <c r="D19" s="92">
        <f t="shared" si="0"/>
        <v>7500</v>
      </c>
      <c r="E19" s="309">
        <v>0</v>
      </c>
      <c r="F19" s="309">
        <v>0</v>
      </c>
      <c r="G19" s="309">
        <v>0</v>
      </c>
      <c r="H19" s="92">
        <v>750</v>
      </c>
      <c r="I19" s="92">
        <v>6750</v>
      </c>
      <c r="J19" s="249" t="s">
        <v>70</v>
      </c>
      <c r="K19" s="480"/>
    </row>
    <row r="20" spans="1:11" ht="95.1" customHeight="1">
      <c r="A20" s="280">
        <v>8</v>
      </c>
      <c r="B20" s="282" t="s">
        <v>93</v>
      </c>
      <c r="C20" s="280" t="s">
        <v>90</v>
      </c>
      <c r="D20" s="92">
        <f t="shared" si="0"/>
        <v>1000</v>
      </c>
      <c r="E20" s="310">
        <v>0</v>
      </c>
      <c r="F20" s="310">
        <v>0</v>
      </c>
      <c r="G20" s="92">
        <v>300</v>
      </c>
      <c r="H20" s="92">
        <v>700</v>
      </c>
      <c r="I20" s="310">
        <v>0</v>
      </c>
      <c r="J20" s="249" t="s">
        <v>36</v>
      </c>
      <c r="K20" s="282" t="s">
        <v>94</v>
      </c>
    </row>
    <row r="21" spans="1:11" ht="47.1" customHeight="1">
      <c r="A21" s="407">
        <v>9</v>
      </c>
      <c r="B21" s="479" t="s">
        <v>229</v>
      </c>
      <c r="C21" s="407" t="s">
        <v>95</v>
      </c>
      <c r="D21" s="92">
        <f t="shared" si="0"/>
        <v>1500</v>
      </c>
      <c r="E21" s="309">
        <v>0</v>
      </c>
      <c r="F21" s="309">
        <v>0</v>
      </c>
      <c r="G21" s="309">
        <v>0</v>
      </c>
      <c r="H21" s="92">
        <v>250</v>
      </c>
      <c r="I21" s="92">
        <v>1250</v>
      </c>
      <c r="J21" s="249" t="s">
        <v>36</v>
      </c>
      <c r="K21" s="479" t="s">
        <v>96</v>
      </c>
    </row>
    <row r="22" spans="1:11" ht="47.1" customHeight="1">
      <c r="A22" s="408"/>
      <c r="B22" s="480"/>
      <c r="C22" s="408"/>
      <c r="D22" s="92">
        <f t="shared" si="0"/>
        <v>4500</v>
      </c>
      <c r="E22" s="309">
        <v>0</v>
      </c>
      <c r="F22" s="309">
        <v>0</v>
      </c>
      <c r="G22" s="309">
        <v>0</v>
      </c>
      <c r="H22" s="92">
        <v>750</v>
      </c>
      <c r="I22" s="92">
        <v>3750</v>
      </c>
      <c r="J22" s="249" t="s">
        <v>70</v>
      </c>
      <c r="K22" s="480"/>
    </row>
    <row r="23" spans="1:11" ht="47.1" customHeight="1">
      <c r="A23" s="407">
        <v>10</v>
      </c>
      <c r="B23" s="479" t="s">
        <v>97</v>
      </c>
      <c r="C23" s="407" t="s">
        <v>91</v>
      </c>
      <c r="D23" s="92">
        <f t="shared" si="0"/>
        <v>1750</v>
      </c>
      <c r="E23" s="309">
        <v>0</v>
      </c>
      <c r="F23" s="309">
        <v>0</v>
      </c>
      <c r="G23" s="309">
        <v>0</v>
      </c>
      <c r="H23" s="92">
        <v>875</v>
      </c>
      <c r="I23" s="92">
        <v>875</v>
      </c>
      <c r="J23" s="249" t="s">
        <v>36</v>
      </c>
      <c r="K23" s="479" t="s">
        <v>96</v>
      </c>
    </row>
    <row r="24" spans="1:11" ht="47.1" customHeight="1">
      <c r="A24" s="408"/>
      <c r="B24" s="480"/>
      <c r="C24" s="408"/>
      <c r="D24" s="92">
        <f t="shared" si="0"/>
        <v>5250</v>
      </c>
      <c r="E24" s="309">
        <v>0</v>
      </c>
      <c r="F24" s="309">
        <v>0</v>
      </c>
      <c r="G24" s="309">
        <v>0</v>
      </c>
      <c r="H24" s="92">
        <v>2625</v>
      </c>
      <c r="I24" s="92">
        <v>2625</v>
      </c>
      <c r="J24" s="249" t="s">
        <v>70</v>
      </c>
      <c r="K24" s="480"/>
    </row>
    <row r="25" spans="1:11" ht="47.1" customHeight="1">
      <c r="A25" s="407">
        <v>11</v>
      </c>
      <c r="B25" s="479" t="s">
        <v>130</v>
      </c>
      <c r="C25" s="407">
        <v>2014</v>
      </c>
      <c r="D25" s="92">
        <f t="shared" si="0"/>
        <v>1750</v>
      </c>
      <c r="E25" s="92">
        <v>1750</v>
      </c>
      <c r="F25" s="309">
        <v>0</v>
      </c>
      <c r="G25" s="309">
        <v>0</v>
      </c>
      <c r="H25" s="309">
        <v>0</v>
      </c>
      <c r="I25" s="309">
        <v>0</v>
      </c>
      <c r="J25" s="249" t="s">
        <v>36</v>
      </c>
      <c r="K25" s="479" t="s">
        <v>96</v>
      </c>
    </row>
    <row r="26" spans="1:11" ht="47.1" customHeight="1">
      <c r="A26" s="408"/>
      <c r="B26" s="480"/>
      <c r="C26" s="408"/>
      <c r="D26" s="92">
        <f t="shared" si="0"/>
        <v>5250</v>
      </c>
      <c r="E26" s="92">
        <v>5250</v>
      </c>
      <c r="F26" s="309">
        <v>0</v>
      </c>
      <c r="G26" s="309">
        <v>0</v>
      </c>
      <c r="H26" s="309">
        <v>0</v>
      </c>
      <c r="I26" s="309">
        <v>0</v>
      </c>
      <c r="J26" s="249" t="s">
        <v>70</v>
      </c>
      <c r="K26" s="480"/>
    </row>
    <row r="27" spans="1:11" ht="47.1" customHeight="1">
      <c r="A27" s="407">
        <v>12</v>
      </c>
      <c r="B27" s="479" t="s">
        <v>131</v>
      </c>
      <c r="C27" s="407">
        <v>2014</v>
      </c>
      <c r="D27" s="92">
        <f t="shared" si="0"/>
        <v>500</v>
      </c>
      <c r="E27" s="92">
        <v>500</v>
      </c>
      <c r="F27" s="309">
        <v>0</v>
      </c>
      <c r="G27" s="309">
        <v>0</v>
      </c>
      <c r="H27" s="309">
        <v>0</v>
      </c>
      <c r="I27" s="309">
        <v>0</v>
      </c>
      <c r="J27" s="249" t="s">
        <v>36</v>
      </c>
      <c r="K27" s="479" t="s">
        <v>96</v>
      </c>
    </row>
    <row r="28" spans="1:11" ht="47.1" customHeight="1">
      <c r="A28" s="408"/>
      <c r="B28" s="480"/>
      <c r="C28" s="408"/>
      <c r="D28" s="92">
        <f t="shared" si="0"/>
        <v>1500</v>
      </c>
      <c r="E28" s="92">
        <v>1500</v>
      </c>
      <c r="F28" s="309">
        <v>0</v>
      </c>
      <c r="G28" s="309">
        <v>0</v>
      </c>
      <c r="H28" s="309">
        <v>0</v>
      </c>
      <c r="I28" s="309">
        <v>0</v>
      </c>
      <c r="J28" s="249" t="s">
        <v>70</v>
      </c>
      <c r="K28" s="480"/>
    </row>
    <row r="29" spans="1:11" ht="47.1" customHeight="1">
      <c r="A29" s="407">
        <v>13</v>
      </c>
      <c r="B29" s="479" t="s">
        <v>472</v>
      </c>
      <c r="C29" s="407" t="s">
        <v>287</v>
      </c>
      <c r="D29" s="92">
        <f t="shared" si="0"/>
        <v>250</v>
      </c>
      <c r="E29" s="92">
        <v>125</v>
      </c>
      <c r="F29" s="92">
        <v>125</v>
      </c>
      <c r="G29" s="309">
        <v>0</v>
      </c>
      <c r="H29" s="309">
        <v>0</v>
      </c>
      <c r="I29" s="309">
        <v>0</v>
      </c>
      <c r="J29" s="249" t="s">
        <v>36</v>
      </c>
      <c r="K29" s="479" t="s">
        <v>96</v>
      </c>
    </row>
    <row r="30" spans="1:11" ht="47.1" customHeight="1">
      <c r="A30" s="408"/>
      <c r="B30" s="480"/>
      <c r="C30" s="408"/>
      <c r="D30" s="92">
        <f t="shared" si="0"/>
        <v>750</v>
      </c>
      <c r="E30" s="92">
        <v>375</v>
      </c>
      <c r="F30" s="92">
        <v>375</v>
      </c>
      <c r="G30" s="310">
        <v>0</v>
      </c>
      <c r="H30" s="310">
        <v>0</v>
      </c>
      <c r="I30" s="310">
        <v>0</v>
      </c>
      <c r="J30" s="249" t="s">
        <v>70</v>
      </c>
      <c r="K30" s="480"/>
    </row>
    <row r="31" spans="1:11" ht="35.1" customHeight="1">
      <c r="A31" s="407">
        <v>14</v>
      </c>
      <c r="B31" s="461" t="s">
        <v>520</v>
      </c>
      <c r="C31" s="407" t="s">
        <v>287</v>
      </c>
      <c r="D31" s="91">
        <f t="shared" si="0"/>
        <v>2800</v>
      </c>
      <c r="E31" s="91">
        <v>1300</v>
      </c>
      <c r="F31" s="91">
        <v>1500</v>
      </c>
      <c r="G31" s="91">
        <v>0</v>
      </c>
      <c r="H31" s="91">
        <v>0</v>
      </c>
      <c r="I31" s="91">
        <v>0</v>
      </c>
      <c r="J31" s="249" t="s">
        <v>36</v>
      </c>
      <c r="K31" s="479" t="s">
        <v>521</v>
      </c>
    </row>
    <row r="32" spans="1:11" ht="75" customHeight="1">
      <c r="A32" s="408"/>
      <c r="B32" s="481"/>
      <c r="C32" s="408"/>
      <c r="D32" s="91">
        <f t="shared" si="0"/>
        <v>8400</v>
      </c>
      <c r="E32" s="91">
        <v>3900</v>
      </c>
      <c r="F32" s="91">
        <v>4500</v>
      </c>
      <c r="G32" s="91">
        <v>0</v>
      </c>
      <c r="H32" s="91">
        <v>0</v>
      </c>
      <c r="I32" s="91">
        <v>0</v>
      </c>
      <c r="J32" s="249" t="s">
        <v>70</v>
      </c>
      <c r="K32" s="480"/>
    </row>
    <row r="33" spans="1:11" ht="87" customHeight="1">
      <c r="A33" s="407">
        <v>15</v>
      </c>
      <c r="B33" s="317" t="s">
        <v>774</v>
      </c>
      <c r="C33" s="483">
        <v>2015</v>
      </c>
      <c r="D33" s="486">
        <f>SUM(E33:I33)</f>
        <v>1718.0160000000001</v>
      </c>
      <c r="E33" s="397">
        <v>0</v>
      </c>
      <c r="F33" s="499">
        <v>1718.0160000000001</v>
      </c>
      <c r="G33" s="397">
        <v>0</v>
      </c>
      <c r="H33" s="397">
        <v>0</v>
      </c>
      <c r="I33" s="397">
        <v>0</v>
      </c>
      <c r="J33" s="491" t="s">
        <v>69</v>
      </c>
      <c r="K33" s="479" t="s">
        <v>772</v>
      </c>
    </row>
    <row r="34" spans="1:11" ht="165" customHeight="1">
      <c r="A34" s="444"/>
      <c r="B34" s="325" t="s">
        <v>783</v>
      </c>
      <c r="C34" s="484"/>
      <c r="D34" s="487"/>
      <c r="E34" s="489"/>
      <c r="F34" s="500"/>
      <c r="G34" s="489"/>
      <c r="H34" s="489"/>
      <c r="I34" s="489"/>
      <c r="J34" s="502"/>
      <c r="K34" s="482"/>
    </row>
    <row r="35" spans="1:11" ht="72.95" customHeight="1">
      <c r="A35" s="444"/>
      <c r="B35" s="143" t="s">
        <v>775</v>
      </c>
      <c r="C35" s="484"/>
      <c r="D35" s="487"/>
      <c r="E35" s="489"/>
      <c r="F35" s="500"/>
      <c r="G35" s="489"/>
      <c r="H35" s="489"/>
      <c r="I35" s="489"/>
      <c r="J35" s="502"/>
      <c r="K35" s="482"/>
    </row>
    <row r="36" spans="1:11" ht="37.5" customHeight="1">
      <c r="A36" s="408"/>
      <c r="B36" s="318" t="s">
        <v>770</v>
      </c>
      <c r="C36" s="485"/>
      <c r="D36" s="488"/>
      <c r="E36" s="398"/>
      <c r="F36" s="501"/>
      <c r="G36" s="398"/>
      <c r="H36" s="398"/>
      <c r="I36" s="398"/>
      <c r="J36" s="492"/>
      <c r="K36" s="480"/>
    </row>
    <row r="37" spans="1:11" ht="33" customHeight="1">
      <c r="A37" s="416">
        <v>16</v>
      </c>
      <c r="B37" s="446" t="s">
        <v>52</v>
      </c>
      <c r="C37" s="416" t="s">
        <v>35</v>
      </c>
      <c r="D37" s="63">
        <f t="shared" si="0"/>
        <v>79713.467999999993</v>
      </c>
      <c r="E37" s="28">
        <f>E8+E10+E12+E14+E16+E15+E18+E20+E21+E23+E25+E27+E29+E31</f>
        <v>8635.4680000000008</v>
      </c>
      <c r="F37" s="28">
        <f>F8+F10+F12+F14+F16+F15+F18+F20+F21+F23+F25+F27+F29+F31</f>
        <v>6253</v>
      </c>
      <c r="G37" s="28">
        <f>G8+G10+G12+G14+G16+G15+G18+G20+G21+G23+G25+G27+G31</f>
        <v>5125</v>
      </c>
      <c r="H37" s="28">
        <f>H8+H10+H12+H14+H16+H15+H18+H20+H21+H23+H25+H27+H31</f>
        <v>29075</v>
      </c>
      <c r="I37" s="28">
        <f>I8+I10+I12+I14+I16+I15+I18+I20+I21+I23+I25+I27+I31</f>
        <v>30625</v>
      </c>
      <c r="J37" s="250" t="s">
        <v>36</v>
      </c>
      <c r="K37" s="7"/>
    </row>
    <row r="38" spans="1:11" ht="33">
      <c r="A38" s="416"/>
      <c r="B38" s="443"/>
      <c r="C38" s="416"/>
      <c r="D38" s="63">
        <f t="shared" si="0"/>
        <v>222900</v>
      </c>
      <c r="E38" s="28">
        <f>E9+E13+E17+E19+E22+E24+E26+E28+E30+E32</f>
        <v>17175</v>
      </c>
      <c r="F38" s="28">
        <f>F9+F11+F13+F17+F19+F22+F24+F26+F28+F30+F32</f>
        <v>17250</v>
      </c>
      <c r="G38" s="28">
        <f>G9+G13+G17+G19+G22+G24+G26+G28+G32</f>
        <v>13725</v>
      </c>
      <c r="H38" s="28">
        <f>H9+H13+H17+H19+H22+H24+H26+H28+H32</f>
        <v>82875</v>
      </c>
      <c r="I38" s="28">
        <f>I9+I13+I17+I19+I22+I24+I26+I28+I32</f>
        <v>91875</v>
      </c>
      <c r="J38" s="249" t="s">
        <v>70</v>
      </c>
      <c r="K38" s="7"/>
    </row>
    <row r="39" spans="1:11" ht="53.25" customHeight="1">
      <c r="A39" s="416"/>
      <c r="B39" s="443"/>
      <c r="C39" s="416"/>
      <c r="D39" s="390">
        <f t="shared" ref="D39:I39" si="1">D33</f>
        <v>1718.0160000000001</v>
      </c>
      <c r="E39" s="324">
        <f t="shared" si="1"/>
        <v>0</v>
      </c>
      <c r="F39" s="28">
        <f t="shared" si="1"/>
        <v>1718.0160000000001</v>
      </c>
      <c r="G39" s="28">
        <f t="shared" si="1"/>
        <v>0</v>
      </c>
      <c r="H39" s="28">
        <f t="shared" si="1"/>
        <v>0</v>
      </c>
      <c r="I39" s="28">
        <f t="shared" si="1"/>
        <v>0</v>
      </c>
      <c r="J39" s="249" t="s">
        <v>69</v>
      </c>
      <c r="K39" s="7"/>
    </row>
    <row r="40" spans="1:11">
      <c r="J40" s="36"/>
    </row>
    <row r="41" spans="1:11">
      <c r="D41" s="29" t="b">
        <f t="shared" ref="D41:I41" si="2">SUM(D8:D33)=D37+D39+D38</f>
        <v>1</v>
      </c>
      <c r="E41" s="29" t="b">
        <f t="shared" si="2"/>
        <v>1</v>
      </c>
      <c r="F41" s="29" t="b">
        <f t="shared" si="2"/>
        <v>1</v>
      </c>
      <c r="G41" s="29" t="b">
        <f t="shared" si="2"/>
        <v>1</v>
      </c>
      <c r="H41" s="29" t="b">
        <f t="shared" si="2"/>
        <v>1</v>
      </c>
      <c r="I41" s="29" t="b">
        <f t="shared" si="2"/>
        <v>1</v>
      </c>
      <c r="J41" s="36"/>
    </row>
    <row r="42" spans="1:11">
      <c r="D42" s="27"/>
      <c r="E42" s="27"/>
    </row>
  </sheetData>
  <mergeCells count="75">
    <mergeCell ref="F33:F36"/>
    <mergeCell ref="G33:G36"/>
    <mergeCell ref="H33:H36"/>
    <mergeCell ref="I33:I36"/>
    <mergeCell ref="J33:J36"/>
    <mergeCell ref="A12:A13"/>
    <mergeCell ref="B12:B13"/>
    <mergeCell ref="C12:C13"/>
    <mergeCell ref="K12:K13"/>
    <mergeCell ref="J10:J11"/>
    <mergeCell ref="I10:I11"/>
    <mergeCell ref="H10:H11"/>
    <mergeCell ref="F10:F11"/>
    <mergeCell ref="G10:G11"/>
    <mergeCell ref="E10:E11"/>
    <mergeCell ref="D10:D11"/>
    <mergeCell ref="C8:C9"/>
    <mergeCell ref="B8:B9"/>
    <mergeCell ref="A8:A9"/>
    <mergeCell ref="K8:K9"/>
    <mergeCell ref="A10:A11"/>
    <mergeCell ref="B10:B11"/>
    <mergeCell ref="C10:C11"/>
    <mergeCell ref="K10:K11"/>
    <mergeCell ref="A1:K1"/>
    <mergeCell ref="A2:K2"/>
    <mergeCell ref="A3:K3"/>
    <mergeCell ref="A4:A6"/>
    <mergeCell ref="B4:B6"/>
    <mergeCell ref="C4:C6"/>
    <mergeCell ref="D4:I4"/>
    <mergeCell ref="J4:J6"/>
    <mergeCell ref="K4:K6"/>
    <mergeCell ref="D5:D6"/>
    <mergeCell ref="E5:I5"/>
    <mergeCell ref="K21:K22"/>
    <mergeCell ref="C23:C24"/>
    <mergeCell ref="K23:K24"/>
    <mergeCell ref="A16:A17"/>
    <mergeCell ref="B16:B17"/>
    <mergeCell ref="C16:C17"/>
    <mergeCell ref="K16:K17"/>
    <mergeCell ref="A18:A19"/>
    <mergeCell ref="B18:B19"/>
    <mergeCell ref="C18:C19"/>
    <mergeCell ref="K18:K19"/>
    <mergeCell ref="A21:A22"/>
    <mergeCell ref="B21:B22"/>
    <mergeCell ref="C21:C22"/>
    <mergeCell ref="A23:A24"/>
    <mergeCell ref="B23:B24"/>
    <mergeCell ref="K25:K26"/>
    <mergeCell ref="A27:A28"/>
    <mergeCell ref="B27:B28"/>
    <mergeCell ref="C27:C28"/>
    <mergeCell ref="K27:K28"/>
    <mergeCell ref="A25:A26"/>
    <mergeCell ref="B25:B26"/>
    <mergeCell ref="C25:C26"/>
    <mergeCell ref="A37:A39"/>
    <mergeCell ref="K29:K30"/>
    <mergeCell ref="A31:A32"/>
    <mergeCell ref="B31:B32"/>
    <mergeCell ref="C31:C32"/>
    <mergeCell ref="K31:K32"/>
    <mergeCell ref="A29:A30"/>
    <mergeCell ref="B29:B30"/>
    <mergeCell ref="C29:C30"/>
    <mergeCell ref="C37:C39"/>
    <mergeCell ref="B37:B39"/>
    <mergeCell ref="K33:K36"/>
    <mergeCell ref="A33:A36"/>
    <mergeCell ref="C33:C36"/>
    <mergeCell ref="D33:D36"/>
    <mergeCell ref="E33:E36"/>
  </mergeCells>
  <phoneticPr fontId="5" type="noConversion"/>
  <printOptions horizontalCentered="1"/>
  <pageMargins left="0.74803149606299213" right="0.74803149606299213" top="0.98425196850393704" bottom="0.39370078740157483" header="0.51181102362204722" footer="0.39370078740157483"/>
  <pageSetup paperSize="9" scale="96" fitToHeight="6" orientation="landscape" r:id="rId1"/>
  <headerFooter alignWithMargins="0">
    <oddFooter>&amp;CПримечание № 4.2 &amp;R&amp;P</oddFooter>
  </headerFooter>
  <rowBreaks count="4" manualBreakCount="4">
    <brk id="15" max="10" man="1"/>
    <brk id="20" max="10" man="1"/>
    <brk id="30" max="10" man="1"/>
    <brk id="36" max="10" man="1"/>
  </rowBreaks>
  <ignoredErrors>
    <ignoredError sqref="E41:I41" formulaRange="1"/>
  </ignoredErrors>
</worksheet>
</file>

<file path=xl/worksheets/sheet15.xml><?xml version="1.0" encoding="utf-8"?>
<worksheet xmlns="http://schemas.openxmlformats.org/spreadsheetml/2006/main" xmlns:r="http://schemas.openxmlformats.org/officeDocument/2006/relationships">
  <sheetPr>
    <tabColor theme="5" tint="0.39997558519241921"/>
    <pageSetUpPr fitToPage="1"/>
  </sheetPr>
  <dimension ref="A1:D21"/>
  <sheetViews>
    <sheetView workbookViewId="0">
      <selection activeCell="C21" sqref="C21:D21"/>
    </sheetView>
  </sheetViews>
  <sheetFormatPr defaultColWidth="9.140625" defaultRowHeight="18.75"/>
  <cols>
    <col min="1" max="1" width="5.42578125" style="262" customWidth="1"/>
    <col min="2" max="2" width="57.7109375" style="234" customWidth="1"/>
    <col min="3" max="3" width="7.7109375" style="234" customWidth="1"/>
    <col min="4" max="4" width="18.140625" style="247" customWidth="1"/>
    <col min="5" max="16384" width="9.140625" style="234"/>
  </cols>
  <sheetData>
    <row r="1" spans="1:4" ht="24.95" customHeight="1">
      <c r="A1" s="471" t="s">
        <v>27</v>
      </c>
      <c r="B1" s="471"/>
      <c r="C1" s="471"/>
      <c r="D1" s="471"/>
    </row>
    <row r="2" spans="1:4" ht="60.75" customHeight="1">
      <c r="A2" s="472" t="s">
        <v>517</v>
      </c>
      <c r="B2" s="472"/>
      <c r="C2" s="472"/>
      <c r="D2" s="472"/>
    </row>
    <row r="3" spans="1:4" s="240" customFormat="1" ht="21.75" customHeight="1">
      <c r="A3" s="267"/>
      <c r="B3" s="255"/>
      <c r="C3" s="255"/>
      <c r="D3" s="256" t="s">
        <v>480</v>
      </c>
    </row>
    <row r="4" spans="1:4" s="236" customFormat="1" ht="49.5">
      <c r="A4" s="260" t="s">
        <v>3</v>
      </c>
      <c r="B4" s="235" t="s">
        <v>432</v>
      </c>
      <c r="C4" s="245" t="s">
        <v>433</v>
      </c>
      <c r="D4" s="235" t="s">
        <v>434</v>
      </c>
    </row>
    <row r="5" spans="1:4" s="240" customFormat="1" ht="36.75" customHeight="1">
      <c r="A5" s="261">
        <v>1</v>
      </c>
      <c r="B5" s="239" t="s">
        <v>552</v>
      </c>
      <c r="C5" s="237">
        <v>1</v>
      </c>
      <c r="D5" s="237" t="s">
        <v>436</v>
      </c>
    </row>
    <row r="6" spans="1:4" s="240" customFormat="1" ht="20.100000000000001" customHeight="1">
      <c r="A6" s="504">
        <f>A5+1</f>
        <v>2</v>
      </c>
      <c r="B6" s="473" t="s">
        <v>481</v>
      </c>
      <c r="C6" s="237">
        <v>3</v>
      </c>
      <c r="D6" s="237" t="s">
        <v>482</v>
      </c>
    </row>
    <row r="7" spans="1:4" s="240" customFormat="1" ht="20.100000000000001" customHeight="1">
      <c r="A7" s="505"/>
      <c r="B7" s="474"/>
      <c r="C7" s="257">
        <v>4</v>
      </c>
      <c r="D7" s="237" t="s">
        <v>483</v>
      </c>
    </row>
    <row r="8" spans="1:4" s="240" customFormat="1" ht="24.95" customHeight="1">
      <c r="A8" s="503">
        <v>3</v>
      </c>
      <c r="B8" s="473" t="s">
        <v>484</v>
      </c>
      <c r="C8" s="237">
        <v>3</v>
      </c>
      <c r="D8" s="237" t="s">
        <v>482</v>
      </c>
    </row>
    <row r="9" spans="1:4" s="240" customFormat="1" ht="24.95" customHeight="1">
      <c r="A9" s="503"/>
      <c r="B9" s="474"/>
      <c r="C9" s="237">
        <v>4</v>
      </c>
      <c r="D9" s="237" t="s">
        <v>483</v>
      </c>
    </row>
    <row r="10" spans="1:4" s="240" customFormat="1" ht="39" customHeight="1">
      <c r="A10" s="261">
        <f>A8+1</f>
        <v>4</v>
      </c>
      <c r="B10" s="248" t="s">
        <v>500</v>
      </c>
      <c r="C10" s="237">
        <v>4</v>
      </c>
      <c r="D10" s="237" t="s">
        <v>483</v>
      </c>
    </row>
    <row r="11" spans="1:4" s="240" customFormat="1" ht="22.5" customHeight="1">
      <c r="A11" s="315">
        <f>A10+1</f>
        <v>5</v>
      </c>
      <c r="B11" s="239" t="s">
        <v>522</v>
      </c>
      <c r="C11" s="237">
        <v>10</v>
      </c>
      <c r="D11" s="237" t="s">
        <v>523</v>
      </c>
    </row>
    <row r="12" spans="1:4" s="240" customFormat="1" ht="56.25">
      <c r="A12" s="315">
        <f>A11+1</f>
        <v>6</v>
      </c>
      <c r="B12" s="239" t="s">
        <v>488</v>
      </c>
      <c r="C12" s="237">
        <v>13</v>
      </c>
      <c r="D12" s="237" t="s">
        <v>454</v>
      </c>
    </row>
    <row r="13" spans="1:4" s="240" customFormat="1" ht="54" customHeight="1">
      <c r="A13" s="315">
        <f t="shared" ref="A13:A21" si="0">A12+1</f>
        <v>7</v>
      </c>
      <c r="B13" s="239" t="s">
        <v>489</v>
      </c>
      <c r="C13" s="237" t="s">
        <v>458</v>
      </c>
      <c r="D13" s="242" t="s">
        <v>553</v>
      </c>
    </row>
    <row r="14" spans="1:4" s="240" customFormat="1" ht="54.75" customHeight="1">
      <c r="A14" s="315">
        <f t="shared" si="0"/>
        <v>8</v>
      </c>
      <c r="B14" s="239" t="s">
        <v>491</v>
      </c>
      <c r="C14" s="237" t="s">
        <v>458</v>
      </c>
      <c r="D14" s="242" t="s">
        <v>553</v>
      </c>
    </row>
    <row r="15" spans="1:4" s="240" customFormat="1" ht="55.5" customHeight="1">
      <c r="A15" s="315">
        <f t="shared" si="0"/>
        <v>9</v>
      </c>
      <c r="B15" s="239" t="s">
        <v>511</v>
      </c>
      <c r="C15" s="237" t="s">
        <v>458</v>
      </c>
      <c r="D15" s="242" t="s">
        <v>553</v>
      </c>
    </row>
    <row r="16" spans="1:4" s="240" customFormat="1" ht="75">
      <c r="A16" s="315">
        <f t="shared" si="0"/>
        <v>10</v>
      </c>
      <c r="B16" s="239" t="s">
        <v>781</v>
      </c>
      <c r="C16" s="237">
        <v>18</v>
      </c>
      <c r="D16" s="237" t="s">
        <v>461</v>
      </c>
    </row>
    <row r="17" spans="1:4" s="240" customFormat="1" ht="72.75" customHeight="1">
      <c r="A17" s="315">
        <f t="shared" si="0"/>
        <v>11</v>
      </c>
      <c r="B17" s="239" t="s">
        <v>782</v>
      </c>
      <c r="C17" s="237">
        <v>18</v>
      </c>
      <c r="D17" s="237" t="s">
        <v>461</v>
      </c>
    </row>
    <row r="18" spans="1:4" s="240" customFormat="1" ht="37.5" customHeight="1">
      <c r="A18" s="315">
        <f>A17+1</f>
        <v>12</v>
      </c>
      <c r="B18" s="239" t="s">
        <v>495</v>
      </c>
      <c r="C18" s="237">
        <v>19</v>
      </c>
      <c r="D18" s="237" t="s">
        <v>477</v>
      </c>
    </row>
    <row r="19" spans="1:4" s="240" customFormat="1" ht="75">
      <c r="A19" s="315">
        <f>A18+1</f>
        <v>13</v>
      </c>
      <c r="B19" s="239" t="s">
        <v>512</v>
      </c>
      <c r="C19" s="237">
        <v>19</v>
      </c>
      <c r="D19" s="237" t="s">
        <v>477</v>
      </c>
    </row>
    <row r="20" spans="1:4" s="240" customFormat="1" ht="40.5" customHeight="1">
      <c r="A20" s="315">
        <f>A19+1</f>
        <v>14</v>
      </c>
      <c r="B20" s="239" t="s">
        <v>496</v>
      </c>
      <c r="C20" s="237">
        <v>19</v>
      </c>
      <c r="D20" s="237" t="s">
        <v>477</v>
      </c>
    </row>
    <row r="21" spans="1:4" s="240" customFormat="1" ht="93.75">
      <c r="A21" s="315">
        <f t="shared" si="0"/>
        <v>15</v>
      </c>
      <c r="B21" s="239" t="s">
        <v>498</v>
      </c>
      <c r="C21" s="237">
        <v>20</v>
      </c>
      <c r="D21" s="237" t="s">
        <v>465</v>
      </c>
    </row>
  </sheetData>
  <mergeCells count="6">
    <mergeCell ref="A1:D1"/>
    <mergeCell ref="A2:D2"/>
    <mergeCell ref="B6:B7"/>
    <mergeCell ref="A8:A9"/>
    <mergeCell ref="B8:B9"/>
    <mergeCell ref="A6:A7"/>
  </mergeCells>
  <pageMargins left="0.98425196850393704" right="0.39370078740157483" top="0.78740157480314965" bottom="0.78740157480314965" header="0.31496062992125984" footer="0.39370078740157483"/>
  <pageSetup paperSize="9" fitToHeight="2" orientation="portrait" r:id="rId1"/>
  <headerFooter>
    <oddFooter>&amp;CПриложение №4.2.1&amp;R&amp;P</oddFooter>
  </headerFooter>
</worksheet>
</file>

<file path=xl/worksheets/sheet16.xml><?xml version="1.0" encoding="utf-8"?>
<worksheet xmlns="http://schemas.openxmlformats.org/spreadsheetml/2006/main" xmlns:r="http://schemas.openxmlformats.org/officeDocument/2006/relationships">
  <sheetPr>
    <tabColor theme="3" tint="0.39997558519241921"/>
  </sheetPr>
  <dimension ref="A1:D16"/>
  <sheetViews>
    <sheetView workbookViewId="0">
      <selection activeCell="B6" sqref="B6"/>
    </sheetView>
  </sheetViews>
  <sheetFormatPr defaultColWidth="9.140625" defaultRowHeight="18.75"/>
  <cols>
    <col min="1" max="1" width="5.42578125" style="268" customWidth="1"/>
    <col min="2" max="2" width="57.7109375" style="271" customWidth="1"/>
    <col min="3" max="3" width="7.7109375" style="268" customWidth="1"/>
    <col min="4" max="4" width="18.140625" style="268" customWidth="1"/>
    <col min="5" max="16384" width="9.140625" style="234"/>
  </cols>
  <sheetData>
    <row r="1" spans="1:4">
      <c r="A1" s="471" t="s">
        <v>27</v>
      </c>
      <c r="B1" s="471"/>
      <c r="C1" s="471"/>
      <c r="D1" s="471"/>
    </row>
    <row r="2" spans="1:4" ht="24.95" customHeight="1">
      <c r="A2" s="472" t="s">
        <v>549</v>
      </c>
      <c r="B2" s="472"/>
      <c r="C2" s="472"/>
      <c r="D2" s="472"/>
    </row>
    <row r="3" spans="1:4" ht="18.75" customHeight="1">
      <c r="A3" s="269"/>
      <c r="B3" s="269"/>
      <c r="C3" s="269"/>
      <c r="D3" s="244" t="s">
        <v>541</v>
      </c>
    </row>
    <row r="4" spans="1:4" s="236" customFormat="1" ht="56.25">
      <c r="A4" s="235" t="s">
        <v>3</v>
      </c>
      <c r="B4" s="235" t="s">
        <v>432</v>
      </c>
      <c r="C4" s="235" t="s">
        <v>433</v>
      </c>
      <c r="D4" s="235" t="s">
        <v>434</v>
      </c>
    </row>
    <row r="5" spans="1:4" s="240" customFormat="1" ht="40.15" customHeight="1">
      <c r="A5" s="242">
        <v>1</v>
      </c>
      <c r="B5" s="239" t="s">
        <v>542</v>
      </c>
      <c r="C5" s="242">
        <v>1</v>
      </c>
      <c r="D5" s="242" t="s">
        <v>436</v>
      </c>
    </row>
    <row r="6" spans="1:4" s="240" customFormat="1" ht="40.15" customHeight="1">
      <c r="A6" s="242">
        <f>A5+1</f>
        <v>2</v>
      </c>
      <c r="B6" s="239" t="s">
        <v>543</v>
      </c>
      <c r="C6" s="242">
        <v>1</v>
      </c>
      <c r="D6" s="242" t="s">
        <v>436</v>
      </c>
    </row>
    <row r="7" spans="1:4" s="240" customFormat="1" ht="40.15" customHeight="1">
      <c r="A7" s="242">
        <f t="shared" ref="A7:A16" si="0">A6+1</f>
        <v>3</v>
      </c>
      <c r="B7" s="239" t="s">
        <v>746</v>
      </c>
      <c r="C7" s="242">
        <v>9</v>
      </c>
      <c r="D7" s="242" t="s">
        <v>446</v>
      </c>
    </row>
    <row r="8" spans="1:4" s="240" customFormat="1" ht="40.15" customHeight="1">
      <c r="A8" s="242">
        <f t="shared" si="0"/>
        <v>4</v>
      </c>
      <c r="B8" s="239" t="s">
        <v>780</v>
      </c>
      <c r="C8" s="242">
        <v>11</v>
      </c>
      <c r="D8" s="242" t="s">
        <v>448</v>
      </c>
    </row>
    <row r="9" spans="1:4" s="240" customFormat="1" ht="40.15" customHeight="1">
      <c r="A9" s="242">
        <f t="shared" si="0"/>
        <v>5</v>
      </c>
      <c r="B9" s="239" t="s">
        <v>545</v>
      </c>
      <c r="C9" s="242">
        <v>11</v>
      </c>
      <c r="D9" s="242" t="s">
        <v>448</v>
      </c>
    </row>
    <row r="10" spans="1:4" s="240" customFormat="1" ht="22.5" customHeight="1">
      <c r="A10" s="242">
        <f t="shared" si="0"/>
        <v>6</v>
      </c>
      <c r="B10" s="239" t="s">
        <v>562</v>
      </c>
      <c r="C10" s="242">
        <v>12</v>
      </c>
      <c r="D10" s="242" t="s">
        <v>452</v>
      </c>
    </row>
    <row r="11" spans="1:4" s="240" customFormat="1" ht="57" customHeight="1">
      <c r="A11" s="242">
        <f t="shared" si="0"/>
        <v>7</v>
      </c>
      <c r="B11" s="239" t="s">
        <v>559</v>
      </c>
      <c r="C11" s="242">
        <v>14</v>
      </c>
      <c r="D11" s="242" t="s">
        <v>516</v>
      </c>
    </row>
    <row r="12" spans="1:4" s="240" customFormat="1" ht="37.5" customHeight="1">
      <c r="A12" s="242">
        <f t="shared" si="0"/>
        <v>8</v>
      </c>
      <c r="B12" s="239" t="s">
        <v>739</v>
      </c>
      <c r="C12" s="242">
        <v>15</v>
      </c>
      <c r="D12" s="242" t="s">
        <v>740</v>
      </c>
    </row>
    <row r="13" spans="1:4" s="240" customFormat="1" ht="37.5" customHeight="1">
      <c r="A13" s="242">
        <f t="shared" si="0"/>
        <v>9</v>
      </c>
      <c r="B13" s="239" t="s">
        <v>744</v>
      </c>
      <c r="C13" s="242">
        <v>15</v>
      </c>
      <c r="D13" s="242" t="s">
        <v>740</v>
      </c>
    </row>
    <row r="14" spans="1:4" s="240" customFormat="1" ht="57.95" customHeight="1">
      <c r="A14" s="242">
        <f t="shared" si="0"/>
        <v>10</v>
      </c>
      <c r="B14" s="239" t="s">
        <v>546</v>
      </c>
      <c r="C14" s="242" t="s">
        <v>458</v>
      </c>
      <c r="D14" s="242" t="s">
        <v>553</v>
      </c>
    </row>
    <row r="15" spans="1:4" s="240" customFormat="1" ht="57.95" customHeight="1">
      <c r="A15" s="242">
        <f t="shared" si="0"/>
        <v>11</v>
      </c>
      <c r="B15" s="239" t="s">
        <v>547</v>
      </c>
      <c r="C15" s="242" t="s">
        <v>458</v>
      </c>
      <c r="D15" s="242" t="s">
        <v>553</v>
      </c>
    </row>
    <row r="16" spans="1:4" s="240" customFormat="1" ht="80.099999999999994" customHeight="1">
      <c r="A16" s="242">
        <f t="shared" si="0"/>
        <v>12</v>
      </c>
      <c r="B16" s="239" t="s">
        <v>548</v>
      </c>
      <c r="C16" s="242">
        <v>18</v>
      </c>
      <c r="D16" s="242" t="s">
        <v>461</v>
      </c>
    </row>
  </sheetData>
  <mergeCells count="2">
    <mergeCell ref="A1:D1"/>
    <mergeCell ref="A2:D2"/>
  </mergeCells>
  <pageMargins left="0.98425196850393704" right="0.39370078740157483" top="0.78740157480314965" bottom="0.78740157480314965" header="0.31496062992125984" footer="0.39370078740157483"/>
  <pageSetup paperSize="9" orientation="portrait" r:id="rId1"/>
  <headerFooter>
    <oddFooter>&amp;CПриложение №4.2.2&amp;R&amp;P</oddFooter>
  </headerFooter>
</worksheet>
</file>

<file path=xl/worksheets/sheet17.xml><?xml version="1.0" encoding="utf-8"?>
<worksheet xmlns="http://schemas.openxmlformats.org/spreadsheetml/2006/main" xmlns:r="http://schemas.openxmlformats.org/officeDocument/2006/relationships">
  <sheetPr>
    <tabColor theme="5" tint="0.39997558519241921"/>
  </sheetPr>
  <dimension ref="A1:D7"/>
  <sheetViews>
    <sheetView workbookViewId="0">
      <selection activeCell="B9" sqref="B9"/>
    </sheetView>
  </sheetViews>
  <sheetFormatPr defaultColWidth="9.140625" defaultRowHeight="18.75"/>
  <cols>
    <col min="1" max="1" width="5.42578125" style="262" customWidth="1"/>
    <col min="2" max="2" width="57.7109375" style="234" customWidth="1"/>
    <col min="3" max="3" width="7.7109375" style="234" customWidth="1"/>
    <col min="4" max="4" width="18.140625" style="268" customWidth="1"/>
    <col min="5" max="16384" width="9.140625" style="234"/>
  </cols>
  <sheetData>
    <row r="1" spans="1:4" ht="24.95" customHeight="1">
      <c r="A1" s="471" t="s">
        <v>27</v>
      </c>
      <c r="B1" s="471"/>
      <c r="C1" s="471"/>
      <c r="D1" s="471"/>
    </row>
    <row r="2" spans="1:4">
      <c r="A2" s="472" t="s">
        <v>812</v>
      </c>
      <c r="B2" s="472"/>
      <c r="C2" s="472"/>
      <c r="D2" s="472"/>
    </row>
    <row r="3" spans="1:4" s="240" customFormat="1" ht="21.75" customHeight="1">
      <c r="A3" s="267"/>
      <c r="B3" s="255"/>
      <c r="C3" s="255"/>
      <c r="D3" s="256" t="s">
        <v>813</v>
      </c>
    </row>
    <row r="4" spans="1:4" s="236" customFormat="1" ht="49.5">
      <c r="A4" s="260" t="s">
        <v>3</v>
      </c>
      <c r="B4" s="378" t="s">
        <v>432</v>
      </c>
      <c r="C4" s="245" t="s">
        <v>433</v>
      </c>
      <c r="D4" s="378" t="s">
        <v>434</v>
      </c>
    </row>
    <row r="5" spans="1:4" s="240" customFormat="1" ht="75">
      <c r="A5" s="379">
        <v>1</v>
      </c>
      <c r="B5" s="239" t="s">
        <v>815</v>
      </c>
      <c r="C5" s="237">
        <v>12</v>
      </c>
      <c r="D5" s="237" t="s">
        <v>814</v>
      </c>
    </row>
    <row r="6" spans="1:4" s="240" customFormat="1" ht="166.5" customHeight="1">
      <c r="A6" s="379">
        <v>2</v>
      </c>
      <c r="B6" s="239" t="s">
        <v>817</v>
      </c>
      <c r="C6" s="237">
        <v>13</v>
      </c>
      <c r="D6" s="237" t="s">
        <v>454</v>
      </c>
    </row>
    <row r="7" spans="1:4" ht="41.25" customHeight="1">
      <c r="A7" s="379">
        <v>3</v>
      </c>
      <c r="B7" s="239" t="s">
        <v>816</v>
      </c>
      <c r="C7" s="237">
        <v>20</v>
      </c>
      <c r="D7" s="237" t="s">
        <v>465</v>
      </c>
    </row>
  </sheetData>
  <mergeCells count="2">
    <mergeCell ref="A1:D1"/>
    <mergeCell ref="A2:D2"/>
  </mergeCells>
  <pageMargins left="0.98425196850393704" right="0.39370078740157483" top="0.78740157480314965" bottom="0.78740157480314965" header="0.31496062992125984" footer="0.39370078740157483"/>
  <pageSetup paperSize="9" orientation="portrait" verticalDpi="0" r:id="rId1"/>
  <headerFooter>
    <oddFooter>&amp;CПриложение №4.2.3&amp;R&amp;P</oddFooter>
  </headerFooter>
</worksheet>
</file>

<file path=xl/worksheets/sheet18.xml><?xml version="1.0" encoding="utf-8"?>
<worksheet xmlns="http://schemas.openxmlformats.org/spreadsheetml/2006/main" xmlns:r="http://schemas.openxmlformats.org/officeDocument/2006/relationships">
  <sheetPr>
    <tabColor theme="3" tint="0.39997558519241921"/>
  </sheetPr>
  <dimension ref="A1:Q11"/>
  <sheetViews>
    <sheetView view="pageBreakPreview" zoomScale="90" zoomScaleSheetLayoutView="90" workbookViewId="0">
      <selection activeCell="G11" sqref="G11"/>
    </sheetView>
  </sheetViews>
  <sheetFormatPr defaultColWidth="9.140625" defaultRowHeight="18.75"/>
  <cols>
    <col min="1" max="1" width="6.28515625" style="1" customWidth="1"/>
    <col min="2" max="2" width="15.7109375" style="1" customWidth="1"/>
    <col min="3" max="3" width="9.140625" style="1"/>
    <col min="4" max="4" width="14.85546875" style="1" customWidth="1"/>
    <col min="5" max="7" width="14.7109375" style="1" customWidth="1"/>
    <col min="8" max="8" width="40.7109375" style="1" customWidth="1"/>
    <col min="9" max="9" width="9.140625" style="1"/>
    <col min="10" max="10" width="11.42578125" style="1" customWidth="1"/>
    <col min="11" max="11" width="17.140625" style="1" customWidth="1"/>
    <col min="12" max="16384" width="9.140625" style="1"/>
  </cols>
  <sheetData>
    <row r="1" spans="1:17" ht="18.75" customHeight="1">
      <c r="A1" s="413" t="s">
        <v>117</v>
      </c>
      <c r="B1" s="413"/>
      <c r="C1" s="413"/>
      <c r="D1" s="413"/>
      <c r="E1" s="413"/>
      <c r="F1" s="413"/>
      <c r="G1" s="413"/>
      <c r="H1" s="413"/>
      <c r="I1" s="51"/>
      <c r="J1" s="51"/>
      <c r="K1" s="51"/>
    </row>
    <row r="2" spans="1:17" ht="37.15" customHeight="1">
      <c r="A2" s="414" t="s">
        <v>421</v>
      </c>
      <c r="B2" s="414"/>
      <c r="C2" s="414"/>
      <c r="D2" s="414"/>
      <c r="E2" s="414"/>
      <c r="F2" s="414"/>
      <c r="G2" s="414"/>
      <c r="H2" s="414"/>
      <c r="I2" s="52"/>
      <c r="J2" s="52"/>
      <c r="K2" s="52"/>
      <c r="L2" s="2"/>
      <c r="M2" s="2"/>
      <c r="N2" s="2"/>
      <c r="O2" s="2"/>
      <c r="P2" s="2"/>
      <c r="Q2" s="2"/>
    </row>
    <row r="3" spans="1:17">
      <c r="H3" s="178" t="s">
        <v>28</v>
      </c>
    </row>
    <row r="4" spans="1:17" s="8" customFormat="1" ht="18.75" customHeight="1">
      <c r="A4" s="412" t="s">
        <v>3</v>
      </c>
      <c r="B4" s="412" t="s">
        <v>0</v>
      </c>
      <c r="C4" s="412" t="s">
        <v>4</v>
      </c>
      <c r="D4" s="412" t="s">
        <v>120</v>
      </c>
      <c r="E4" s="507" t="s">
        <v>119</v>
      </c>
      <c r="F4" s="508"/>
      <c r="G4" s="509"/>
      <c r="H4" s="50"/>
    </row>
    <row r="5" spans="1:17" s="8" customFormat="1" ht="58.15" customHeight="1">
      <c r="A5" s="412"/>
      <c r="B5" s="412"/>
      <c r="C5" s="412"/>
      <c r="D5" s="412"/>
      <c r="E5" s="200" t="s">
        <v>422</v>
      </c>
      <c r="F5" s="58" t="s">
        <v>70</v>
      </c>
      <c r="G5" s="58" t="s">
        <v>36</v>
      </c>
      <c r="H5" s="201" t="s">
        <v>8</v>
      </c>
    </row>
    <row r="6" spans="1:17" s="184" customFormat="1" ht="20.25" customHeight="1">
      <c r="A6" s="351">
        <v>1</v>
      </c>
      <c r="B6" s="351">
        <v>2</v>
      </c>
      <c r="C6" s="351">
        <v>3</v>
      </c>
      <c r="D6" s="351">
        <v>4</v>
      </c>
      <c r="E6" s="351">
        <v>5</v>
      </c>
      <c r="F6" s="351">
        <v>6</v>
      </c>
      <c r="G6" s="351">
        <v>7</v>
      </c>
      <c r="H6" s="351">
        <v>8</v>
      </c>
    </row>
    <row r="7" spans="1:17" s="8" customFormat="1" ht="115.15" customHeight="1">
      <c r="A7" s="416">
        <v>1</v>
      </c>
      <c r="B7" s="506" t="s">
        <v>555</v>
      </c>
      <c r="C7" s="43">
        <v>2014</v>
      </c>
      <c r="D7" s="48">
        <f>SUM(E7:G7)</f>
        <v>130672.44</v>
      </c>
      <c r="E7" s="47">
        <v>98004.33</v>
      </c>
      <c r="F7" s="46">
        <v>24501.0825</v>
      </c>
      <c r="G7" s="46">
        <v>8167.0275000000001</v>
      </c>
      <c r="H7" s="30" t="s">
        <v>554</v>
      </c>
    </row>
    <row r="8" spans="1:17" s="8" customFormat="1" ht="94.9" customHeight="1">
      <c r="A8" s="416"/>
      <c r="B8" s="506"/>
      <c r="C8" s="43">
        <v>2015</v>
      </c>
      <c r="D8" s="48">
        <f>SUM(E8:G8)</f>
        <v>52668</v>
      </c>
      <c r="E8" s="47">
        <v>26334</v>
      </c>
      <c r="F8" s="47">
        <v>0</v>
      </c>
      <c r="G8" s="47">
        <v>26334</v>
      </c>
      <c r="H8" s="30" t="s">
        <v>558</v>
      </c>
      <c r="J8" s="49"/>
    </row>
    <row r="9" spans="1:17" s="8" customFormat="1" ht="76.900000000000006" customHeight="1">
      <c r="A9" s="416"/>
      <c r="B9" s="506"/>
      <c r="C9" s="43">
        <v>2016</v>
      </c>
      <c r="D9" s="48">
        <f>SUM(E9:G9)</f>
        <v>34975.5</v>
      </c>
      <c r="E9" s="47">
        <v>17487.75</v>
      </c>
      <c r="F9" s="47">
        <v>0</v>
      </c>
      <c r="G9" s="47">
        <v>17487.75</v>
      </c>
      <c r="H9" s="30" t="s">
        <v>556</v>
      </c>
      <c r="I9" s="49"/>
    </row>
    <row r="10" spans="1:17" s="8" customFormat="1" ht="94.9" customHeight="1">
      <c r="A10" s="416"/>
      <c r="B10" s="506"/>
      <c r="C10" s="43">
        <v>2017</v>
      </c>
      <c r="D10" s="48">
        <f>SUM(E10:G10)</f>
        <v>45125.5</v>
      </c>
      <c r="E10" s="47">
        <v>22562.75</v>
      </c>
      <c r="F10" s="47">
        <v>0</v>
      </c>
      <c r="G10" s="47">
        <v>22562.75</v>
      </c>
      <c r="H10" s="30" t="s">
        <v>557</v>
      </c>
      <c r="I10" s="49"/>
    </row>
    <row r="11" spans="1:17" s="8" customFormat="1" ht="57.75" customHeight="1">
      <c r="A11" s="43">
        <v>2</v>
      </c>
      <c r="B11" s="44" t="s">
        <v>52</v>
      </c>
      <c r="C11" s="43" t="s">
        <v>118</v>
      </c>
      <c r="D11" s="61">
        <f>SUM(D7:D10)</f>
        <v>263441.44</v>
      </c>
      <c r="E11" s="61">
        <f>SUM(E7:E10)</f>
        <v>164388.83000000002</v>
      </c>
      <c r="F11" s="62">
        <f>SUM(F7:F10)</f>
        <v>24501.0825</v>
      </c>
      <c r="G11" s="62">
        <f>SUM(G7:G10)</f>
        <v>74551.527499999997</v>
      </c>
      <c r="H11" s="30" t="s">
        <v>121</v>
      </c>
    </row>
  </sheetData>
  <mergeCells count="9">
    <mergeCell ref="A1:H1"/>
    <mergeCell ref="A2:H2"/>
    <mergeCell ref="B4:B5"/>
    <mergeCell ref="A4:A5"/>
    <mergeCell ref="B7:B10"/>
    <mergeCell ref="A7:A10"/>
    <mergeCell ref="E4:G4"/>
    <mergeCell ref="D4:D5"/>
    <mergeCell ref="C4:C5"/>
  </mergeCells>
  <phoneticPr fontId="5" type="noConversion"/>
  <printOptions horizontalCentered="1"/>
  <pageMargins left="0.78740157480314965" right="0.82677165354330717" top="0.98425196850393704" bottom="0.39370078740157483" header="0.51181102362204722" footer="0.39370078740157483"/>
  <pageSetup paperSize="9" orientation="landscape" r:id="rId1"/>
  <headerFooter alignWithMargins="0">
    <oddFooter>&amp;CПриложение № 4.3&amp;R&amp;P</oddFooter>
  </headerFooter>
  <ignoredErrors>
    <ignoredError sqref="E11:F11 G11" formulaRange="1"/>
  </ignoredErrors>
</worksheet>
</file>

<file path=xl/worksheets/sheet19.xml><?xml version="1.0" encoding="utf-8"?>
<worksheet xmlns="http://schemas.openxmlformats.org/spreadsheetml/2006/main" xmlns:r="http://schemas.openxmlformats.org/officeDocument/2006/relationships">
  <sheetPr>
    <tabColor theme="5" tint="0.39997558519241921"/>
  </sheetPr>
  <dimension ref="A1:D6"/>
  <sheetViews>
    <sheetView workbookViewId="0">
      <selection activeCell="A3" sqref="A3"/>
    </sheetView>
  </sheetViews>
  <sheetFormatPr defaultColWidth="9.140625" defaultRowHeight="18.75"/>
  <cols>
    <col min="1" max="1" width="5.42578125" style="234" customWidth="1"/>
    <col min="2" max="2" width="57.7109375" style="234" customWidth="1"/>
    <col min="3" max="3" width="7.7109375" style="234" customWidth="1"/>
    <col min="4" max="4" width="18.140625" style="247" customWidth="1"/>
    <col min="5" max="16384" width="9.140625" style="234"/>
  </cols>
  <sheetData>
    <row r="1" spans="1:4" s="258" customFormat="1" ht="30" customHeight="1">
      <c r="A1" s="510" t="s">
        <v>527</v>
      </c>
      <c r="B1" s="510"/>
      <c r="C1" s="510"/>
      <c r="D1" s="510"/>
    </row>
    <row r="2" spans="1:4" ht="22.5" customHeight="1">
      <c r="A2" s="255"/>
      <c r="B2" s="255"/>
      <c r="C2" s="255"/>
      <c r="D2" s="256" t="s">
        <v>513</v>
      </c>
    </row>
    <row r="3" spans="1:4" s="236" customFormat="1" ht="49.5">
      <c r="A3" s="260" t="s">
        <v>3</v>
      </c>
      <c r="B3" s="235" t="s">
        <v>432</v>
      </c>
      <c r="C3" s="245" t="s">
        <v>433</v>
      </c>
      <c r="D3" s="235" t="s">
        <v>434</v>
      </c>
    </row>
    <row r="4" spans="1:4" ht="37.5">
      <c r="A4" s="237">
        <v>1</v>
      </c>
      <c r="B4" s="239" t="s">
        <v>514</v>
      </c>
      <c r="C4" s="237">
        <v>1</v>
      </c>
      <c r="D4" s="237" t="s">
        <v>436</v>
      </c>
    </row>
    <row r="5" spans="1:4" ht="37.5">
      <c r="A5" s="237">
        <f>A4+1</f>
        <v>2</v>
      </c>
      <c r="B5" s="239" t="s">
        <v>515</v>
      </c>
      <c r="C5" s="237">
        <v>10</v>
      </c>
      <c r="D5" s="237" t="s">
        <v>523</v>
      </c>
    </row>
    <row r="6" spans="1:4" ht="56.25">
      <c r="A6" s="237">
        <f>A5+1</f>
        <v>3</v>
      </c>
      <c r="B6" s="239" t="s">
        <v>526</v>
      </c>
      <c r="C6" s="237">
        <v>13</v>
      </c>
      <c r="D6" s="237" t="s">
        <v>454</v>
      </c>
    </row>
  </sheetData>
  <mergeCells count="1">
    <mergeCell ref="A1:D1"/>
  </mergeCells>
  <pageMargins left="0.98425196850393704" right="0.39370078740157483" top="0.78740157480314965" bottom="0.78740157480314965" header="0.31496062992125984" footer="0.39370078740157483"/>
  <pageSetup paperSize="9" orientation="portrait" verticalDpi="0" r:id="rId1"/>
  <headerFooter>
    <oddFooter>&amp;CПриложение №4.3.1&amp;R&amp;P</oddFooter>
  </headerFooter>
</worksheet>
</file>

<file path=xl/worksheets/sheet2.xml><?xml version="1.0" encoding="utf-8"?>
<worksheet xmlns="http://schemas.openxmlformats.org/spreadsheetml/2006/main" xmlns:r="http://schemas.openxmlformats.org/officeDocument/2006/relationships">
  <sheetPr>
    <tabColor theme="5" tint="0.39997558519241921"/>
  </sheetPr>
  <dimension ref="A1:E14"/>
  <sheetViews>
    <sheetView workbookViewId="0">
      <selection activeCell="B6" sqref="B6"/>
    </sheetView>
  </sheetViews>
  <sheetFormatPr defaultRowHeight="12.75"/>
  <cols>
    <col min="1" max="1" width="7.28515625" customWidth="1"/>
    <col min="2" max="2" width="48.28515625" customWidth="1"/>
    <col min="3" max="3" width="17.42578125" customWidth="1"/>
    <col min="4" max="4" width="20.7109375" customWidth="1"/>
    <col min="5" max="5" width="35.28515625" customWidth="1"/>
  </cols>
  <sheetData>
    <row r="1" spans="1:5" s="73" customFormat="1" ht="18.75">
      <c r="A1" s="396" t="s">
        <v>207</v>
      </c>
      <c r="B1" s="396"/>
      <c r="C1" s="396"/>
      <c r="D1" s="396"/>
      <c r="E1" s="396"/>
    </row>
    <row r="2" spans="1:5" s="73" customFormat="1" ht="18.75">
      <c r="E2" s="74" t="s">
        <v>173</v>
      </c>
    </row>
    <row r="3" spans="1:5" s="72" customFormat="1" ht="39" customHeight="1">
      <c r="A3" s="78" t="s">
        <v>3</v>
      </c>
      <c r="B3" s="78" t="s">
        <v>0</v>
      </c>
      <c r="C3" s="78" t="s">
        <v>170</v>
      </c>
      <c r="D3" s="78" t="s">
        <v>163</v>
      </c>
      <c r="E3" s="78" t="s">
        <v>8</v>
      </c>
    </row>
    <row r="4" spans="1:5" s="72" customFormat="1" ht="15.75" customHeight="1">
      <c r="A4" s="84">
        <v>1</v>
      </c>
      <c r="B4" s="84">
        <v>2</v>
      </c>
      <c r="C4" s="84">
        <v>3</v>
      </c>
      <c r="D4" s="84">
        <v>4</v>
      </c>
      <c r="E4" s="84">
        <v>5</v>
      </c>
    </row>
    <row r="5" spans="1:5" ht="57.75" customHeight="1">
      <c r="A5" s="75">
        <v>1</v>
      </c>
      <c r="B5" s="79" t="s">
        <v>213</v>
      </c>
      <c r="C5" s="75" t="s">
        <v>165</v>
      </c>
      <c r="D5" s="75" t="s">
        <v>212</v>
      </c>
      <c r="E5" s="79" t="s">
        <v>218</v>
      </c>
    </row>
    <row r="6" spans="1:5" ht="93.75" customHeight="1">
      <c r="A6" s="75">
        <v>2</v>
      </c>
      <c r="B6" s="79" t="s">
        <v>219</v>
      </c>
      <c r="C6" s="75" t="s">
        <v>165</v>
      </c>
      <c r="D6" s="75" t="s">
        <v>166</v>
      </c>
      <c r="E6" s="79" t="s">
        <v>217</v>
      </c>
    </row>
    <row r="7" spans="1:5" ht="56.25" customHeight="1">
      <c r="A7" s="75">
        <v>3</v>
      </c>
      <c r="B7" s="79" t="s">
        <v>208</v>
      </c>
      <c r="C7" s="75" t="s">
        <v>165</v>
      </c>
      <c r="D7" s="75" t="s">
        <v>171</v>
      </c>
      <c r="E7" s="79" t="s">
        <v>220</v>
      </c>
    </row>
    <row r="8" spans="1:5" ht="58.5" customHeight="1">
      <c r="A8" s="75">
        <v>4</v>
      </c>
      <c r="B8" s="79" t="s">
        <v>209</v>
      </c>
      <c r="C8" s="75" t="s">
        <v>165</v>
      </c>
      <c r="D8" s="75" t="s">
        <v>171</v>
      </c>
      <c r="E8" s="79" t="s">
        <v>214</v>
      </c>
    </row>
    <row r="9" spans="1:5" ht="57" customHeight="1">
      <c r="A9" s="75">
        <v>5</v>
      </c>
      <c r="B9" s="79" t="s">
        <v>210</v>
      </c>
      <c r="C9" s="75" t="s">
        <v>165</v>
      </c>
      <c r="D9" s="75" t="s">
        <v>171</v>
      </c>
      <c r="E9" s="79" t="s">
        <v>215</v>
      </c>
    </row>
    <row r="10" spans="1:5" ht="56.25">
      <c r="A10" s="75">
        <v>6</v>
      </c>
      <c r="B10" s="79" t="s">
        <v>211</v>
      </c>
      <c r="C10" s="75" t="s">
        <v>165</v>
      </c>
      <c r="D10" s="75" t="s">
        <v>171</v>
      </c>
      <c r="E10" s="79" t="s">
        <v>216</v>
      </c>
    </row>
    <row r="11" spans="1:5" ht="18.75">
      <c r="A11" s="20"/>
      <c r="B11" s="40"/>
      <c r="C11" s="20"/>
      <c r="D11" s="20"/>
      <c r="E11" s="40"/>
    </row>
    <row r="12" spans="1:5" ht="18.75">
      <c r="A12" s="20"/>
      <c r="B12" s="40"/>
      <c r="C12" s="20"/>
      <c r="D12" s="20"/>
      <c r="E12" s="40"/>
    </row>
    <row r="13" spans="1:5">
      <c r="A13" s="87"/>
      <c r="B13" s="87"/>
      <c r="C13" s="87"/>
      <c r="D13" s="87"/>
      <c r="E13" s="87"/>
    </row>
    <row r="14" spans="1:5">
      <c r="A14" s="87"/>
      <c r="B14" s="87"/>
      <c r="C14" s="87"/>
      <c r="D14" s="88"/>
      <c r="E14" s="87"/>
    </row>
  </sheetData>
  <mergeCells count="1">
    <mergeCell ref="A1:E1"/>
  </mergeCells>
  <printOptions horizontalCentered="1"/>
  <pageMargins left="0.78740157480314965" right="0.78740157480314965" top="0.98425196850393704" bottom="0.39370078740157483" header="0.31496062992125984" footer="0.31496062992125984"/>
  <pageSetup paperSize="9" orientation="landscape" r:id="rId1"/>
  <headerFooter>
    <oddFooter>&amp;CПриложение №1.2&amp;R&amp;P</oddFooter>
  </headerFooter>
</worksheet>
</file>

<file path=xl/worksheets/sheet20.xml><?xml version="1.0" encoding="utf-8"?>
<worksheet xmlns="http://schemas.openxmlformats.org/spreadsheetml/2006/main" xmlns:r="http://schemas.openxmlformats.org/officeDocument/2006/relationships">
  <sheetPr>
    <tabColor theme="3" tint="0.39997558519241921"/>
    <pageSetUpPr fitToPage="1"/>
  </sheetPr>
  <dimension ref="A1:Q15"/>
  <sheetViews>
    <sheetView view="pageBreakPreview" zoomScaleSheetLayoutView="100" workbookViewId="0">
      <selection activeCell="E12" sqref="E12"/>
    </sheetView>
  </sheetViews>
  <sheetFormatPr defaultColWidth="9.140625" defaultRowHeight="18.75"/>
  <cols>
    <col min="1" max="1" width="6.28515625" style="1" customWidth="1"/>
    <col min="2" max="2" width="19" style="1" customWidth="1"/>
    <col min="3" max="3" width="9.28515625" style="1" bestFit="1" customWidth="1"/>
    <col min="4" max="4" width="11.5703125" style="1" customWidth="1"/>
    <col min="5" max="5" width="11.7109375" style="1" bestFit="1" customWidth="1"/>
    <col min="6" max="7" width="10.140625" style="1" bestFit="1" customWidth="1"/>
    <col min="8" max="9" width="9.28515625" style="1" bestFit="1" customWidth="1"/>
    <col min="10" max="10" width="11.5703125" style="1" customWidth="1"/>
    <col min="11" max="11" width="25.5703125" style="1" customWidth="1"/>
    <col min="12" max="16384" width="9.140625" style="1"/>
  </cols>
  <sheetData>
    <row r="1" spans="1:17" ht="18.75" customHeight="1">
      <c r="A1" s="413" t="s">
        <v>29</v>
      </c>
      <c r="B1" s="413"/>
      <c r="C1" s="413"/>
      <c r="D1" s="413"/>
      <c r="E1" s="413"/>
      <c r="F1" s="413"/>
      <c r="G1" s="413"/>
      <c r="H1" s="413"/>
      <c r="I1" s="413"/>
      <c r="J1" s="413"/>
      <c r="K1" s="413"/>
    </row>
    <row r="2" spans="1:17" ht="18.75" customHeight="1">
      <c r="A2" s="414" t="s">
        <v>30</v>
      </c>
      <c r="B2" s="414"/>
      <c r="C2" s="414"/>
      <c r="D2" s="414"/>
      <c r="E2" s="414"/>
      <c r="F2" s="414"/>
      <c r="G2" s="414"/>
      <c r="H2" s="414"/>
      <c r="I2" s="414"/>
      <c r="J2" s="414"/>
      <c r="K2" s="414"/>
      <c r="L2" s="2"/>
      <c r="M2" s="2"/>
      <c r="N2" s="2"/>
      <c r="O2" s="2"/>
      <c r="P2" s="2"/>
      <c r="Q2" s="2"/>
    </row>
    <row r="3" spans="1:17" ht="18.75" customHeight="1">
      <c r="A3" s="415" t="s">
        <v>31</v>
      </c>
      <c r="B3" s="415"/>
      <c r="C3" s="415"/>
      <c r="D3" s="415"/>
      <c r="E3" s="415"/>
      <c r="F3" s="415"/>
      <c r="G3" s="415"/>
      <c r="H3" s="415"/>
      <c r="I3" s="415"/>
      <c r="J3" s="415"/>
      <c r="K3" s="415"/>
    </row>
    <row r="4" spans="1:17" s="3" customFormat="1" ht="24.95" customHeight="1">
      <c r="A4" s="412" t="s">
        <v>3</v>
      </c>
      <c r="B4" s="412" t="s">
        <v>0</v>
      </c>
      <c r="C4" s="412" t="s">
        <v>4</v>
      </c>
      <c r="D4" s="412" t="s">
        <v>6</v>
      </c>
      <c r="E4" s="412"/>
      <c r="F4" s="412"/>
      <c r="G4" s="412"/>
      <c r="H4" s="412"/>
      <c r="I4" s="412"/>
      <c r="J4" s="467" t="s">
        <v>7</v>
      </c>
      <c r="K4" s="412" t="s">
        <v>8</v>
      </c>
    </row>
    <row r="5" spans="1:17" s="3" customFormat="1" ht="24.95" customHeight="1">
      <c r="A5" s="412"/>
      <c r="B5" s="412"/>
      <c r="C5" s="412"/>
      <c r="D5" s="412" t="s">
        <v>1</v>
      </c>
      <c r="E5" s="412" t="s">
        <v>5</v>
      </c>
      <c r="F5" s="412"/>
      <c r="G5" s="412"/>
      <c r="H5" s="412"/>
      <c r="I5" s="412"/>
      <c r="J5" s="467"/>
      <c r="K5" s="412"/>
    </row>
    <row r="6" spans="1:17" s="3" customFormat="1" ht="24.95" customHeight="1">
      <c r="A6" s="412"/>
      <c r="B6" s="412"/>
      <c r="C6" s="412"/>
      <c r="D6" s="412"/>
      <c r="E6" s="4">
        <v>2014</v>
      </c>
      <c r="F6" s="4">
        <v>2015</v>
      </c>
      <c r="G6" s="4">
        <v>2016</v>
      </c>
      <c r="H6" s="4">
        <v>2017</v>
      </c>
      <c r="I6" s="4">
        <v>2018</v>
      </c>
      <c r="J6" s="467"/>
      <c r="K6" s="412"/>
    </row>
    <row r="7" spans="1:17" s="5" customFormat="1" ht="15.75">
      <c r="A7" s="6">
        <v>1</v>
      </c>
      <c r="B7" s="6">
        <v>2</v>
      </c>
      <c r="C7" s="6">
        <v>3</v>
      </c>
      <c r="D7" s="6">
        <v>4</v>
      </c>
      <c r="E7" s="6">
        <v>5</v>
      </c>
      <c r="F7" s="6">
        <v>6</v>
      </c>
      <c r="G7" s="6">
        <v>7</v>
      </c>
      <c r="H7" s="6">
        <v>8</v>
      </c>
      <c r="I7" s="6">
        <v>9</v>
      </c>
      <c r="J7" s="6">
        <v>10</v>
      </c>
      <c r="K7" s="6">
        <v>11</v>
      </c>
    </row>
    <row r="8" spans="1:17" ht="57" customHeight="1">
      <c r="A8" s="39">
        <v>1</v>
      </c>
      <c r="B8" s="9" t="s">
        <v>112</v>
      </c>
      <c r="C8" s="94" t="s">
        <v>118</v>
      </c>
      <c r="D8" s="45">
        <f t="shared" ref="D8:D13" si="0">SUM(E8:I8)</f>
        <v>11400</v>
      </c>
      <c r="E8" s="45">
        <v>2700</v>
      </c>
      <c r="F8" s="45">
        <v>2400</v>
      </c>
      <c r="G8" s="45">
        <v>4200</v>
      </c>
      <c r="H8" s="102">
        <v>2100</v>
      </c>
      <c r="I8" s="102">
        <v>0</v>
      </c>
      <c r="J8" s="39" t="s">
        <v>36</v>
      </c>
      <c r="K8" s="54" t="s">
        <v>230</v>
      </c>
    </row>
    <row r="9" spans="1:17" ht="296.25" customHeight="1">
      <c r="A9" s="39">
        <v>2</v>
      </c>
      <c r="B9" s="9" t="s">
        <v>113</v>
      </c>
      <c r="C9" s="94" t="s">
        <v>35</v>
      </c>
      <c r="D9" s="45">
        <f t="shared" si="0"/>
        <v>15182.7</v>
      </c>
      <c r="E9" s="45">
        <v>6409</v>
      </c>
      <c r="F9" s="45">
        <v>2118</v>
      </c>
      <c r="G9" s="45">
        <v>2255.6999999999998</v>
      </c>
      <c r="H9" s="102">
        <v>2200</v>
      </c>
      <c r="I9" s="102">
        <v>2200</v>
      </c>
      <c r="J9" s="39" t="s">
        <v>36</v>
      </c>
      <c r="K9" s="54" t="s">
        <v>231</v>
      </c>
    </row>
    <row r="10" spans="1:17" ht="114.75" customHeight="1">
      <c r="A10" s="39">
        <v>3</v>
      </c>
      <c r="B10" s="9" t="s">
        <v>116</v>
      </c>
      <c r="C10" s="39" t="s">
        <v>85</v>
      </c>
      <c r="D10" s="45">
        <f t="shared" si="0"/>
        <v>10901.2</v>
      </c>
      <c r="E10" s="45">
        <v>2901.2</v>
      </c>
      <c r="F10" s="45">
        <v>2000</v>
      </c>
      <c r="G10" s="45">
        <v>2000</v>
      </c>
      <c r="H10" s="102">
        <v>2000</v>
      </c>
      <c r="I10" s="102">
        <v>2000</v>
      </c>
      <c r="J10" s="39" t="s">
        <v>36</v>
      </c>
      <c r="K10" s="54" t="s">
        <v>128</v>
      </c>
    </row>
    <row r="11" spans="1:17" ht="96.75" customHeight="1">
      <c r="A11" s="39">
        <v>4</v>
      </c>
      <c r="B11" s="56" t="s">
        <v>127</v>
      </c>
      <c r="C11" s="39">
        <v>2014</v>
      </c>
      <c r="D11" s="381">
        <f>SUM(E11:I11)</f>
        <v>17142.32</v>
      </c>
      <c r="E11" s="381">
        <v>17142.32</v>
      </c>
      <c r="F11" s="45"/>
      <c r="G11" s="45"/>
      <c r="H11" s="102"/>
      <c r="I11" s="102"/>
      <c r="J11" s="39" t="s">
        <v>36</v>
      </c>
      <c r="K11" s="54" t="s">
        <v>126</v>
      </c>
    </row>
    <row r="12" spans="1:17" ht="110.25" customHeight="1">
      <c r="A12" s="39">
        <v>5</v>
      </c>
      <c r="B12" s="9" t="s">
        <v>115</v>
      </c>
      <c r="C12" s="39">
        <v>2014</v>
      </c>
      <c r="D12" s="45">
        <f t="shared" si="0"/>
        <v>2986.4</v>
      </c>
      <c r="E12" s="45">
        <v>2986.4</v>
      </c>
      <c r="F12" s="45"/>
      <c r="G12" s="45"/>
      <c r="H12" s="102"/>
      <c r="I12" s="102"/>
      <c r="J12" s="37" t="s">
        <v>36</v>
      </c>
      <c r="K12" s="54" t="s">
        <v>232</v>
      </c>
    </row>
    <row r="13" spans="1:17" ht="37.5">
      <c r="A13" s="39">
        <v>6</v>
      </c>
      <c r="B13" s="38" t="s">
        <v>52</v>
      </c>
      <c r="C13" s="39" t="s">
        <v>85</v>
      </c>
      <c r="D13" s="64">
        <f t="shared" si="0"/>
        <v>57612.619999999995</v>
      </c>
      <c r="E13" s="64">
        <f>SUM(E8:E12)</f>
        <v>32138.920000000002</v>
      </c>
      <c r="F13" s="64">
        <f>SUM(F8:F12)</f>
        <v>6518</v>
      </c>
      <c r="G13" s="64">
        <f>SUM(G8:G12)</f>
        <v>8455.7000000000007</v>
      </c>
      <c r="H13" s="64">
        <f>SUM(H8:H12)</f>
        <v>6300</v>
      </c>
      <c r="I13" s="64">
        <f>SUM(I8:I12)</f>
        <v>4200</v>
      </c>
      <c r="J13" s="39" t="s">
        <v>36</v>
      </c>
      <c r="K13" s="54"/>
    </row>
    <row r="15" spans="1:17">
      <c r="D15" s="29" t="b">
        <f>SUM(E13:I13)=SUM(D8:D12)</f>
        <v>1</v>
      </c>
    </row>
  </sheetData>
  <mergeCells count="11">
    <mergeCell ref="J4:J6"/>
    <mergeCell ref="K4:K6"/>
    <mergeCell ref="D5:D6"/>
    <mergeCell ref="E5:I5"/>
    <mergeCell ref="A1:K1"/>
    <mergeCell ref="A2:K2"/>
    <mergeCell ref="A3:K3"/>
    <mergeCell ref="A4:A6"/>
    <mergeCell ref="B4:B6"/>
    <mergeCell ref="C4:C6"/>
    <mergeCell ref="D4:I4"/>
  </mergeCells>
  <phoneticPr fontId="5" type="noConversion"/>
  <printOptions horizontalCentered="1"/>
  <pageMargins left="0.78740157480314965" right="0.78740157480314965" top="0.98425196850393704" bottom="0.39370078740157483" header="0.51181102362204722" footer="0.39370078740157483"/>
  <pageSetup paperSize="9" scale="98" fitToHeight="2" orientation="landscape" r:id="rId1"/>
  <headerFooter alignWithMargins="0">
    <oddFooter>&amp;CПриложение № 4.4&amp;R&amp;P</oddFooter>
  </headerFooter>
  <ignoredErrors>
    <ignoredError sqref="E13:I13" formulaRange="1"/>
  </ignoredErrors>
</worksheet>
</file>

<file path=xl/worksheets/sheet21.xml><?xml version="1.0" encoding="utf-8"?>
<worksheet xmlns="http://schemas.openxmlformats.org/spreadsheetml/2006/main" xmlns:r="http://schemas.openxmlformats.org/officeDocument/2006/relationships">
  <sheetPr>
    <tabColor theme="5" tint="0.39997558519241921"/>
  </sheetPr>
  <dimension ref="A1:Q25"/>
  <sheetViews>
    <sheetView workbookViewId="0">
      <selection activeCell="J21" sqref="J21"/>
    </sheetView>
  </sheetViews>
  <sheetFormatPr defaultColWidth="9.140625" defaultRowHeight="18.75"/>
  <cols>
    <col min="1" max="1" width="5" style="1" customWidth="1"/>
    <col min="2" max="2" width="24.7109375" style="1" customWidth="1"/>
    <col min="3" max="3" width="9.140625" style="1"/>
    <col min="4" max="4" width="10.42578125" style="1" bestFit="1" customWidth="1"/>
    <col min="5" max="5" width="9.85546875" style="1" customWidth="1"/>
    <col min="6" max="9" width="9.5703125" style="1" customWidth="1"/>
    <col min="10" max="10" width="11.7109375" style="1" customWidth="1"/>
    <col min="11" max="11" width="22.5703125" style="1" customWidth="1"/>
    <col min="12" max="16384" width="9.140625" style="1"/>
  </cols>
  <sheetData>
    <row r="1" spans="1:17">
      <c r="A1" s="413" t="s">
        <v>32</v>
      </c>
      <c r="B1" s="413"/>
      <c r="C1" s="413"/>
      <c r="D1" s="413"/>
      <c r="E1" s="413"/>
      <c r="F1" s="413"/>
      <c r="G1" s="413"/>
      <c r="H1" s="413"/>
      <c r="I1" s="413"/>
      <c r="J1" s="413"/>
      <c r="K1" s="413"/>
    </row>
    <row r="2" spans="1:17" ht="37.5" customHeight="1">
      <c r="A2" s="511" t="s">
        <v>234</v>
      </c>
      <c r="B2" s="511"/>
      <c r="C2" s="511"/>
      <c r="D2" s="511"/>
      <c r="E2" s="511"/>
      <c r="F2" s="511"/>
      <c r="G2" s="511"/>
      <c r="H2" s="511"/>
      <c r="I2" s="511"/>
      <c r="J2" s="511"/>
      <c r="K2" s="511"/>
      <c r="L2" s="2"/>
      <c r="M2" s="2"/>
      <c r="N2" s="2"/>
      <c r="O2" s="2"/>
      <c r="P2" s="2"/>
      <c r="Q2" s="2"/>
    </row>
    <row r="3" spans="1:17">
      <c r="A3" s="415" t="s">
        <v>33</v>
      </c>
      <c r="B3" s="415"/>
      <c r="C3" s="415"/>
      <c r="D3" s="415"/>
      <c r="E3" s="415"/>
      <c r="F3" s="415"/>
      <c r="G3" s="415"/>
      <c r="H3" s="415"/>
      <c r="I3" s="415"/>
      <c r="J3" s="415"/>
      <c r="K3" s="415"/>
    </row>
    <row r="4" spans="1:17" s="3" customFormat="1">
      <c r="A4" s="412" t="s">
        <v>3</v>
      </c>
      <c r="B4" s="412" t="s">
        <v>0</v>
      </c>
      <c r="C4" s="412" t="s">
        <v>4</v>
      </c>
      <c r="D4" s="412" t="s">
        <v>6</v>
      </c>
      <c r="E4" s="412"/>
      <c r="F4" s="412"/>
      <c r="G4" s="412"/>
      <c r="H4" s="412"/>
      <c r="I4" s="412"/>
      <c r="J4" s="412" t="s">
        <v>7</v>
      </c>
      <c r="K4" s="412" t="s">
        <v>8</v>
      </c>
    </row>
    <row r="5" spans="1:17" s="3" customFormat="1">
      <c r="A5" s="412"/>
      <c r="B5" s="412"/>
      <c r="C5" s="412"/>
      <c r="D5" s="412" t="s">
        <v>1</v>
      </c>
      <c r="E5" s="412" t="s">
        <v>5</v>
      </c>
      <c r="F5" s="412"/>
      <c r="G5" s="412"/>
      <c r="H5" s="412"/>
      <c r="I5" s="412"/>
      <c r="J5" s="412"/>
      <c r="K5" s="412"/>
    </row>
    <row r="6" spans="1:17" s="3" customFormat="1">
      <c r="A6" s="412"/>
      <c r="B6" s="412"/>
      <c r="C6" s="412"/>
      <c r="D6" s="412"/>
      <c r="E6" s="4">
        <v>2014</v>
      </c>
      <c r="F6" s="4">
        <v>2015</v>
      </c>
      <c r="G6" s="4">
        <v>2016</v>
      </c>
      <c r="H6" s="4">
        <v>2017</v>
      </c>
      <c r="I6" s="4">
        <v>2018</v>
      </c>
      <c r="J6" s="412"/>
      <c r="K6" s="412"/>
    </row>
    <row r="7" spans="1:17" s="5" customFormat="1" ht="15.75">
      <c r="A7" s="6">
        <v>1</v>
      </c>
      <c r="B7" s="6">
        <v>2</v>
      </c>
      <c r="C7" s="6">
        <v>3</v>
      </c>
      <c r="D7" s="6">
        <v>4</v>
      </c>
      <c r="E7" s="6">
        <v>5</v>
      </c>
      <c r="F7" s="6">
        <v>6</v>
      </c>
      <c r="G7" s="6">
        <v>7</v>
      </c>
      <c r="H7" s="6">
        <v>8</v>
      </c>
      <c r="I7" s="6">
        <v>9</v>
      </c>
      <c r="J7" s="6">
        <v>10</v>
      </c>
      <c r="K7" s="6">
        <v>11</v>
      </c>
    </row>
    <row r="8" spans="1:17" s="8" customFormat="1" ht="94.5" customHeight="1">
      <c r="A8" s="10">
        <v>1</v>
      </c>
      <c r="B8" s="9" t="s">
        <v>34</v>
      </c>
      <c r="C8" s="10" t="s">
        <v>35</v>
      </c>
      <c r="D8" s="11">
        <f>SUM(E8:I8)</f>
        <v>500</v>
      </c>
      <c r="E8" s="11">
        <v>100</v>
      </c>
      <c r="F8" s="11">
        <v>100</v>
      </c>
      <c r="G8" s="11">
        <v>100</v>
      </c>
      <c r="H8" s="11">
        <v>100</v>
      </c>
      <c r="I8" s="11">
        <v>100</v>
      </c>
      <c r="J8" s="10" t="s">
        <v>36</v>
      </c>
      <c r="K8" s="95" t="s">
        <v>235</v>
      </c>
    </row>
    <row r="9" spans="1:17" s="8" customFormat="1" ht="36.75" customHeight="1">
      <c r="A9" s="423">
        <f>A8+1</f>
        <v>2</v>
      </c>
      <c r="B9" s="479" t="s">
        <v>37</v>
      </c>
      <c r="C9" s="407" t="s">
        <v>35</v>
      </c>
      <c r="D9" s="11">
        <f>SUM(E9:I9)</f>
        <v>2500</v>
      </c>
      <c r="E9" s="11">
        <v>500</v>
      </c>
      <c r="F9" s="11">
        <v>500</v>
      </c>
      <c r="G9" s="11">
        <v>500</v>
      </c>
      <c r="H9" s="11">
        <v>500</v>
      </c>
      <c r="I9" s="11">
        <v>500</v>
      </c>
      <c r="J9" s="10" t="s">
        <v>36</v>
      </c>
      <c r="K9" s="479" t="s">
        <v>233</v>
      </c>
    </row>
    <row r="10" spans="1:17" s="8" customFormat="1" ht="220.5" customHeight="1">
      <c r="A10" s="424"/>
      <c r="B10" s="480"/>
      <c r="C10" s="408"/>
      <c r="D10" s="57">
        <f>SUM(E10:I10)</f>
        <v>7500</v>
      </c>
      <c r="E10" s="59">
        <v>1500</v>
      </c>
      <c r="F10" s="59">
        <v>1500</v>
      </c>
      <c r="G10" s="59">
        <v>1500</v>
      </c>
      <c r="H10" s="59">
        <v>1500</v>
      </c>
      <c r="I10" s="59">
        <v>1500</v>
      </c>
      <c r="J10" s="37" t="s">
        <v>70</v>
      </c>
      <c r="K10" s="480"/>
    </row>
    <row r="11" spans="1:17" s="8" customFormat="1" ht="131.25">
      <c r="A11" s="12">
        <f>A9+1</f>
        <v>3</v>
      </c>
      <c r="B11" s="9" t="s">
        <v>43</v>
      </c>
      <c r="C11" s="10" t="s">
        <v>40</v>
      </c>
      <c r="D11" s="11">
        <f>SUM(E11:I11)</f>
        <v>2000</v>
      </c>
      <c r="E11" s="11">
        <v>400</v>
      </c>
      <c r="F11" s="11">
        <v>400</v>
      </c>
      <c r="G11" s="11">
        <v>400</v>
      </c>
      <c r="H11" s="11">
        <v>400</v>
      </c>
      <c r="I11" s="11">
        <v>400</v>
      </c>
      <c r="J11" s="10" t="s">
        <v>36</v>
      </c>
      <c r="K11" s="9" t="s">
        <v>38</v>
      </c>
    </row>
    <row r="12" spans="1:17" s="8" customFormat="1" ht="56.25">
      <c r="A12" s="12">
        <f t="shared" ref="A12:A21" si="0">A11+1</f>
        <v>4</v>
      </c>
      <c r="B12" s="9" t="s">
        <v>39</v>
      </c>
      <c r="C12" s="10">
        <v>2016</v>
      </c>
      <c r="D12" s="13" t="s">
        <v>41</v>
      </c>
      <c r="E12" s="11"/>
      <c r="F12" s="11"/>
      <c r="G12" s="11"/>
      <c r="H12" s="11"/>
      <c r="I12" s="11"/>
      <c r="J12" s="10" t="s">
        <v>53</v>
      </c>
      <c r="K12" s="9" t="s">
        <v>42</v>
      </c>
    </row>
    <row r="13" spans="1:17" s="8" customFormat="1" ht="112.5" customHeight="1">
      <c r="A13" s="12">
        <f t="shared" si="0"/>
        <v>5</v>
      </c>
      <c r="B13" s="9" t="s">
        <v>44</v>
      </c>
      <c r="C13" s="10">
        <v>2015</v>
      </c>
      <c r="D13" s="13" t="s">
        <v>41</v>
      </c>
      <c r="E13" s="11"/>
      <c r="F13" s="11"/>
      <c r="G13" s="11"/>
      <c r="H13" s="11"/>
      <c r="I13" s="11"/>
      <c r="J13" s="10" t="s">
        <v>53</v>
      </c>
      <c r="K13" s="9" t="s">
        <v>42</v>
      </c>
    </row>
    <row r="14" spans="1:17" s="8" customFormat="1" ht="93.75">
      <c r="A14" s="12">
        <f t="shared" si="0"/>
        <v>6</v>
      </c>
      <c r="B14" s="9" t="s">
        <v>45</v>
      </c>
      <c r="C14" s="10">
        <v>2016</v>
      </c>
      <c r="D14" s="13" t="s">
        <v>41</v>
      </c>
      <c r="E14" s="11"/>
      <c r="F14" s="11"/>
      <c r="G14" s="11"/>
      <c r="H14" s="11"/>
      <c r="I14" s="11"/>
      <c r="J14" s="10" t="s">
        <v>46</v>
      </c>
      <c r="K14" s="9" t="s">
        <v>47</v>
      </c>
    </row>
    <row r="15" spans="1:17" s="8" customFormat="1" ht="93.75">
      <c r="A15" s="12">
        <f t="shared" si="0"/>
        <v>7</v>
      </c>
      <c r="B15" s="9" t="s">
        <v>56</v>
      </c>
      <c r="C15" s="10">
        <v>2016</v>
      </c>
      <c r="D15" s="13" t="s">
        <v>41</v>
      </c>
      <c r="E15" s="11"/>
      <c r="F15" s="11"/>
      <c r="G15" s="11"/>
      <c r="H15" s="11"/>
      <c r="I15" s="11"/>
      <c r="J15" s="10" t="s">
        <v>53</v>
      </c>
      <c r="K15" s="9" t="s">
        <v>42</v>
      </c>
    </row>
    <row r="16" spans="1:17" s="8" customFormat="1" ht="56.25" customHeight="1">
      <c r="A16" s="12">
        <f t="shared" si="0"/>
        <v>8</v>
      </c>
      <c r="B16" s="9" t="s">
        <v>57</v>
      </c>
      <c r="C16" s="10">
        <v>2016</v>
      </c>
      <c r="D16" s="13" t="s">
        <v>41</v>
      </c>
      <c r="E16" s="11"/>
      <c r="F16" s="11"/>
      <c r="G16" s="11"/>
      <c r="H16" s="11"/>
      <c r="I16" s="11"/>
      <c r="J16" s="10" t="s">
        <v>53</v>
      </c>
      <c r="K16" s="9" t="s">
        <v>42</v>
      </c>
    </row>
    <row r="17" spans="1:11" s="8" customFormat="1" ht="93.75" customHeight="1">
      <c r="A17" s="12">
        <f>A16+1</f>
        <v>9</v>
      </c>
      <c r="B17" s="9" t="s">
        <v>48</v>
      </c>
      <c r="C17" s="10">
        <v>2015</v>
      </c>
      <c r="D17" s="13" t="s">
        <v>41</v>
      </c>
      <c r="E17" s="11"/>
      <c r="F17" s="11"/>
      <c r="G17" s="11"/>
      <c r="H17" s="11"/>
      <c r="I17" s="11"/>
      <c r="J17" s="10" t="s">
        <v>53</v>
      </c>
      <c r="K17" s="9" t="s">
        <v>42</v>
      </c>
    </row>
    <row r="18" spans="1:11" s="8" customFormat="1" ht="56.25">
      <c r="A18" s="12">
        <f t="shared" si="0"/>
        <v>10</v>
      </c>
      <c r="B18" s="9" t="s">
        <v>49</v>
      </c>
      <c r="C18" s="10">
        <v>2016</v>
      </c>
      <c r="D18" s="13" t="s">
        <v>41</v>
      </c>
      <c r="E18" s="11"/>
      <c r="F18" s="11"/>
      <c r="G18" s="11"/>
      <c r="H18" s="11"/>
      <c r="I18" s="11"/>
      <c r="J18" s="10" t="s">
        <v>53</v>
      </c>
      <c r="K18" s="9" t="s">
        <v>42</v>
      </c>
    </row>
    <row r="19" spans="1:11" s="8" customFormat="1" ht="75">
      <c r="A19" s="12">
        <f t="shared" si="0"/>
        <v>11</v>
      </c>
      <c r="B19" s="9" t="s">
        <v>50</v>
      </c>
      <c r="C19" s="10">
        <v>2014</v>
      </c>
      <c r="D19" s="13" t="s">
        <v>41</v>
      </c>
      <c r="E19" s="11"/>
      <c r="F19" s="11"/>
      <c r="G19" s="11"/>
      <c r="H19" s="11"/>
      <c r="I19" s="11"/>
      <c r="J19" s="10" t="s">
        <v>53</v>
      </c>
      <c r="K19" s="9" t="s">
        <v>42</v>
      </c>
    </row>
    <row r="20" spans="1:11" s="8" customFormat="1" ht="75">
      <c r="A20" s="12">
        <f t="shared" si="0"/>
        <v>12</v>
      </c>
      <c r="B20" s="9" t="s">
        <v>55</v>
      </c>
      <c r="C20" s="10">
        <v>2014</v>
      </c>
      <c r="D20" s="13" t="s">
        <v>41</v>
      </c>
      <c r="E20" s="11"/>
      <c r="F20" s="11"/>
      <c r="G20" s="11"/>
      <c r="H20" s="11"/>
      <c r="I20" s="11"/>
      <c r="J20" s="10" t="s">
        <v>53</v>
      </c>
      <c r="K20" s="9" t="s">
        <v>42</v>
      </c>
    </row>
    <row r="21" spans="1:11" s="8" customFormat="1" ht="56.25">
      <c r="A21" s="12">
        <f t="shared" si="0"/>
        <v>13</v>
      </c>
      <c r="B21" s="9" t="s">
        <v>51</v>
      </c>
      <c r="C21" s="10" t="s">
        <v>35</v>
      </c>
      <c r="D21" s="13" t="s">
        <v>41</v>
      </c>
      <c r="E21" s="11"/>
      <c r="F21" s="11"/>
      <c r="G21" s="11"/>
      <c r="H21" s="11"/>
      <c r="I21" s="11"/>
      <c r="J21" s="10" t="s">
        <v>54</v>
      </c>
      <c r="K21" s="9" t="s">
        <v>42</v>
      </c>
    </row>
    <row r="22" spans="1:11" s="8" customFormat="1" ht="37.5">
      <c r="A22" s="416">
        <v>14</v>
      </c>
      <c r="B22" s="443" t="s">
        <v>52</v>
      </c>
      <c r="C22" s="416" t="s">
        <v>35</v>
      </c>
      <c r="D22" s="63">
        <f t="shared" ref="D22:I22" si="1">SUM(D8:D21)</f>
        <v>12500</v>
      </c>
      <c r="E22" s="63">
        <f t="shared" si="1"/>
        <v>2500</v>
      </c>
      <c r="F22" s="63">
        <f t="shared" si="1"/>
        <v>2500</v>
      </c>
      <c r="G22" s="63">
        <f t="shared" si="1"/>
        <v>2500</v>
      </c>
      <c r="H22" s="63">
        <f t="shared" si="1"/>
        <v>2500</v>
      </c>
      <c r="I22" s="63">
        <f t="shared" si="1"/>
        <v>2500</v>
      </c>
      <c r="J22" s="55" t="s">
        <v>36</v>
      </c>
      <c r="K22" s="407"/>
    </row>
    <row r="23" spans="1:11" ht="37.5">
      <c r="A23" s="416"/>
      <c r="B23" s="443"/>
      <c r="C23" s="416"/>
      <c r="D23" s="28">
        <f t="shared" ref="D23:I23" si="2">D10</f>
        <v>7500</v>
      </c>
      <c r="E23" s="28">
        <f t="shared" si="2"/>
        <v>1500</v>
      </c>
      <c r="F23" s="28">
        <f t="shared" si="2"/>
        <v>1500</v>
      </c>
      <c r="G23" s="28">
        <f t="shared" si="2"/>
        <v>1500</v>
      </c>
      <c r="H23" s="28">
        <f t="shared" si="2"/>
        <v>1500</v>
      </c>
      <c r="I23" s="28">
        <f t="shared" si="2"/>
        <v>1500</v>
      </c>
      <c r="J23" s="37" t="s">
        <v>70</v>
      </c>
      <c r="K23" s="408"/>
    </row>
    <row r="25" spans="1:11">
      <c r="D25" s="27"/>
    </row>
  </sheetData>
  <mergeCells count="19">
    <mergeCell ref="K9:K10"/>
    <mergeCell ref="B9:B10"/>
    <mergeCell ref="A9:A10"/>
    <mergeCell ref="C9:C10"/>
    <mergeCell ref="B22:B23"/>
    <mergeCell ref="A22:A23"/>
    <mergeCell ref="C22:C23"/>
    <mergeCell ref="K22:K23"/>
    <mergeCell ref="J4:J6"/>
    <mergeCell ref="K4:K6"/>
    <mergeCell ref="D5:D6"/>
    <mergeCell ref="E5:I5"/>
    <mergeCell ref="A1:K1"/>
    <mergeCell ref="A2:K2"/>
    <mergeCell ref="A3:K3"/>
    <mergeCell ref="A4:A6"/>
    <mergeCell ref="B4:B6"/>
    <mergeCell ref="C4:C6"/>
    <mergeCell ref="D4:I4"/>
  </mergeCells>
  <phoneticPr fontId="5" type="noConversion"/>
  <printOptions horizontalCentered="1"/>
  <pageMargins left="0.78740157480314965" right="0.78740157480314965" top="0.98425196850393704" bottom="0.39370078740157483" header="0.51181102362204722" footer="0.19685039370078741"/>
  <pageSetup paperSize="9" orientation="landscape" r:id="rId1"/>
  <headerFooter alignWithMargins="0">
    <oddFooter>&amp;CПриложение № 4.5&amp;R&amp;P</oddFooter>
  </headerFooter>
  <ignoredErrors>
    <ignoredError sqref="A9" evalError="1"/>
    <ignoredError sqref="E22:I22" formulaRange="1"/>
  </ignoredErrors>
</worksheet>
</file>

<file path=xl/worksheets/sheet22.xml><?xml version="1.0" encoding="utf-8"?>
<worksheet xmlns="http://schemas.openxmlformats.org/spreadsheetml/2006/main" xmlns:r="http://schemas.openxmlformats.org/officeDocument/2006/relationships">
  <sheetPr>
    <tabColor theme="3" tint="0.39997558519241921"/>
    <pageSetUpPr fitToPage="1"/>
  </sheetPr>
  <dimension ref="A1:M37"/>
  <sheetViews>
    <sheetView view="pageBreakPreview" zoomScale="90" zoomScaleSheetLayoutView="90" workbookViewId="0">
      <pane ySplit="5" topLeftCell="A24" activePane="bottomLeft" state="frozen"/>
      <selection pane="bottomLeft" activeCell="K27" sqref="K27"/>
    </sheetView>
  </sheetViews>
  <sheetFormatPr defaultColWidth="9.140625" defaultRowHeight="18.75"/>
  <cols>
    <col min="1" max="1" width="6.28515625" style="33" customWidth="1"/>
    <col min="2" max="2" width="31.42578125" style="1" customWidth="1"/>
    <col min="3" max="3" width="13.7109375" style="1" customWidth="1"/>
    <col min="4" max="8" width="12.7109375" style="1" customWidth="1"/>
    <col min="9" max="10" width="13.5703125" style="1" customWidth="1"/>
    <col min="11" max="11" width="9.42578125" style="1" customWidth="1"/>
    <col min="12" max="12" width="17.42578125" style="113" customWidth="1"/>
    <col min="13" max="13" width="18.7109375" style="1" customWidth="1"/>
    <col min="14" max="16384" width="9.140625" style="1"/>
  </cols>
  <sheetData>
    <row r="1" spans="1:12" ht="18.75" customHeight="1">
      <c r="A1" s="413" t="s">
        <v>824</v>
      </c>
      <c r="B1" s="413"/>
      <c r="C1" s="413"/>
      <c r="D1" s="413"/>
      <c r="E1" s="413"/>
      <c r="F1" s="413"/>
      <c r="G1" s="413"/>
      <c r="H1" s="413"/>
      <c r="I1" s="413"/>
      <c r="J1" s="413"/>
      <c r="K1" s="197"/>
    </row>
    <row r="2" spans="1:12" ht="18.75" customHeight="1" thickBot="1">
      <c r="B2" s="187"/>
      <c r="C2" s="187"/>
      <c r="D2" s="187"/>
      <c r="E2" s="187"/>
      <c r="F2" s="187"/>
      <c r="G2" s="187"/>
      <c r="H2" s="187"/>
      <c r="I2" s="512" t="s">
        <v>129</v>
      </c>
      <c r="J2" s="512"/>
      <c r="K2" s="187"/>
    </row>
    <row r="3" spans="1:12" s="3" customFormat="1" ht="30" customHeight="1" thickBot="1">
      <c r="A3" s="521" t="s">
        <v>430</v>
      </c>
      <c r="B3" s="524" t="s">
        <v>0</v>
      </c>
      <c r="C3" s="540" t="s">
        <v>428</v>
      </c>
      <c r="D3" s="541"/>
      <c r="E3" s="541"/>
      <c r="F3" s="541"/>
      <c r="G3" s="541"/>
      <c r="H3" s="541"/>
      <c r="I3" s="541"/>
      <c r="J3" s="541"/>
      <c r="K3" s="412" t="s">
        <v>776</v>
      </c>
      <c r="L3" s="114"/>
    </row>
    <row r="4" spans="1:12" s="3" customFormat="1" ht="30" customHeight="1">
      <c r="A4" s="522"/>
      <c r="B4" s="412"/>
      <c r="C4" s="412" t="s">
        <v>476</v>
      </c>
      <c r="D4" s="412" t="s">
        <v>5</v>
      </c>
      <c r="E4" s="412"/>
      <c r="F4" s="412"/>
      <c r="G4" s="412"/>
      <c r="H4" s="412"/>
      <c r="I4" s="542" t="s">
        <v>122</v>
      </c>
      <c r="J4" s="540" t="s">
        <v>429</v>
      </c>
      <c r="K4" s="412"/>
      <c r="L4" s="114"/>
    </row>
    <row r="5" spans="1:12" s="3" customFormat="1" ht="30" customHeight="1" thickBot="1">
      <c r="A5" s="523"/>
      <c r="B5" s="525"/>
      <c r="C5" s="525"/>
      <c r="D5" s="207">
        <v>2014</v>
      </c>
      <c r="E5" s="207">
        <v>2015</v>
      </c>
      <c r="F5" s="207">
        <v>2016</v>
      </c>
      <c r="G5" s="207">
        <v>2017</v>
      </c>
      <c r="H5" s="207">
        <v>2018</v>
      </c>
      <c r="I5" s="543"/>
      <c r="J5" s="544"/>
      <c r="K5" s="412"/>
      <c r="L5" s="114"/>
    </row>
    <row r="6" spans="1:12" s="5" customFormat="1" ht="16.5" thickBot="1">
      <c r="A6" s="208">
        <v>1</v>
      </c>
      <c r="B6" s="209">
        <v>2</v>
      </c>
      <c r="C6" s="209">
        <v>3</v>
      </c>
      <c r="D6" s="209">
        <v>4</v>
      </c>
      <c r="E6" s="209">
        <v>5</v>
      </c>
      <c r="F6" s="209">
        <v>6</v>
      </c>
      <c r="G6" s="209">
        <v>7</v>
      </c>
      <c r="H6" s="209">
        <v>8</v>
      </c>
      <c r="I6" s="210">
        <v>9</v>
      </c>
      <c r="J6" s="210">
        <v>10</v>
      </c>
      <c r="K6" s="6">
        <v>11</v>
      </c>
      <c r="L6" s="115"/>
    </row>
    <row r="7" spans="1:12" s="8" customFormat="1" ht="57" thickBot="1">
      <c r="A7" s="203" t="s">
        <v>58</v>
      </c>
      <c r="B7" s="204" t="s">
        <v>2</v>
      </c>
      <c r="C7" s="205">
        <f t="shared" ref="C7:C16" si="0">SUM(D7:H7)</f>
        <v>11020.199999999999</v>
      </c>
      <c r="D7" s="205">
        <f>'3.1-ГОиЧС'!E26</f>
        <v>1400</v>
      </c>
      <c r="E7" s="205">
        <f>'3.1-ГОиЧС'!F26</f>
        <v>1448</v>
      </c>
      <c r="F7" s="205">
        <f>'3.1-ГОиЧС'!G26</f>
        <v>1233</v>
      </c>
      <c r="G7" s="205">
        <f>'3.1-ГОиЧС'!H26</f>
        <v>4978.1499999999996</v>
      </c>
      <c r="H7" s="205">
        <f>'3.1-ГОиЧС'!I26</f>
        <v>1961.05</v>
      </c>
      <c r="I7" s="206" t="str">
        <f>'3.1-ГОиЧС'!J26</f>
        <v>местный бюджет</v>
      </c>
      <c r="J7" s="391">
        <f>C7</f>
        <v>11020.199999999999</v>
      </c>
      <c r="K7" s="392">
        <f>J7*100/C30</f>
        <v>0.97426015663958931</v>
      </c>
      <c r="L7" s="116" t="b">
        <f>'3.1-ГОиЧС'!D26=C7</f>
        <v>1</v>
      </c>
    </row>
    <row r="8" spans="1:12" s="8" customFormat="1" ht="38.25" thickBot="1">
      <c r="A8" s="203" t="s">
        <v>59</v>
      </c>
      <c r="B8" s="204" t="s">
        <v>427</v>
      </c>
      <c r="C8" s="211">
        <f t="shared" si="0"/>
        <v>21530</v>
      </c>
      <c r="D8" s="205">
        <f>'3.2-соц.полит.'!E12</f>
        <v>4000</v>
      </c>
      <c r="E8" s="205">
        <f>'3.2-соц.полит.'!F12</f>
        <v>4130</v>
      </c>
      <c r="F8" s="205">
        <f>'3.2-соц.полит.'!G12</f>
        <v>4300</v>
      </c>
      <c r="G8" s="205">
        <f>'3.2-соц.полит.'!H12</f>
        <v>4450</v>
      </c>
      <c r="H8" s="205">
        <f>'3.2-соц.полит.'!I12</f>
        <v>4650</v>
      </c>
      <c r="I8" s="206" t="str">
        <f>'3.2-соц.полит.'!J12</f>
        <v>местный бюджет</v>
      </c>
      <c r="J8" s="228">
        <f>C8</f>
        <v>21530</v>
      </c>
      <c r="K8" s="198">
        <f>J8*100/C30</f>
        <v>1.9033975038974209</v>
      </c>
      <c r="L8" s="116" t="b">
        <f>'3.2-соц.полит.'!D12=C8</f>
        <v>1</v>
      </c>
    </row>
    <row r="9" spans="1:12" s="8" customFormat="1" ht="36.75" customHeight="1">
      <c r="A9" s="518" t="s">
        <v>60</v>
      </c>
      <c r="B9" s="515" t="s">
        <v>12</v>
      </c>
      <c r="C9" s="230">
        <f t="shared" si="0"/>
        <v>33820</v>
      </c>
      <c r="D9" s="212">
        <f>'3.3-культура'!E96</f>
        <v>6195</v>
      </c>
      <c r="E9" s="213">
        <f>'3.3-культура'!F96</f>
        <v>7240</v>
      </c>
      <c r="F9" s="213">
        <f>'3.3-культура'!G96</f>
        <v>5810</v>
      </c>
      <c r="G9" s="213">
        <f>'3.3-культура'!H96</f>
        <v>7310</v>
      </c>
      <c r="H9" s="213">
        <f>'3.3-культура'!I96</f>
        <v>7265</v>
      </c>
      <c r="I9" s="214" t="str">
        <f>'3.3-культура'!J96</f>
        <v>местный бюджет</v>
      </c>
      <c r="J9" s="534">
        <f>C9+C10+C11</f>
        <v>71240</v>
      </c>
      <c r="K9" s="189">
        <f>J9*100/C30</f>
        <v>6.2980974536763705</v>
      </c>
      <c r="L9" s="116" t="b">
        <f>'3.3-культура'!D96='5-всего'!C9</f>
        <v>1</v>
      </c>
    </row>
    <row r="10" spans="1:12" s="8" customFormat="1" ht="36.75" customHeight="1">
      <c r="A10" s="519"/>
      <c r="B10" s="516"/>
      <c r="C10" s="231">
        <f t="shared" si="0"/>
        <v>32700</v>
      </c>
      <c r="D10" s="164">
        <f>'3.3-культура'!E97</f>
        <v>4945</v>
      </c>
      <c r="E10" s="164">
        <f>'3.3-культура'!F97</f>
        <v>6850</v>
      </c>
      <c r="F10" s="164">
        <f>'3.3-культура'!G97</f>
        <v>7070</v>
      </c>
      <c r="G10" s="164">
        <f>'3.3-культура'!H97</f>
        <v>7070</v>
      </c>
      <c r="H10" s="164">
        <f>'3.3-культура'!I97</f>
        <v>6765</v>
      </c>
      <c r="I10" s="194" t="str">
        <f>'3.3-культура'!J97</f>
        <v>краевой бюджет</v>
      </c>
      <c r="J10" s="535"/>
      <c r="K10" s="189"/>
      <c r="L10" s="116" t="b">
        <f>'3.3-культура'!D97='5-всего'!C10</f>
        <v>1</v>
      </c>
    </row>
    <row r="11" spans="1:12" s="8" customFormat="1" ht="56.25" customHeight="1" thickBot="1">
      <c r="A11" s="520"/>
      <c r="B11" s="517"/>
      <c r="C11" s="232">
        <f t="shared" si="0"/>
        <v>4720</v>
      </c>
      <c r="D11" s="215">
        <f>'3.3-культура'!E98</f>
        <v>865</v>
      </c>
      <c r="E11" s="215">
        <f>'3.3-культура'!F98</f>
        <v>865</v>
      </c>
      <c r="F11" s="215">
        <f>'3.3-культура'!G98</f>
        <v>865</v>
      </c>
      <c r="G11" s="215">
        <f>'3.3-культура'!H98</f>
        <v>1015</v>
      </c>
      <c r="H11" s="215">
        <f>'3.3-культура'!I98</f>
        <v>1110</v>
      </c>
      <c r="I11" s="216" t="str">
        <f>'3.3-культура'!J98</f>
        <v>внебюд-жетные средства</v>
      </c>
      <c r="J11" s="536"/>
      <c r="K11" s="189"/>
      <c r="L11" s="116" t="b">
        <f>'3.3-культура'!D98='5-всего'!C11</f>
        <v>1</v>
      </c>
    </row>
    <row r="12" spans="1:12" s="8" customFormat="1" ht="38.25" thickBot="1">
      <c r="A12" s="203" t="s">
        <v>61</v>
      </c>
      <c r="B12" s="204" t="s">
        <v>15</v>
      </c>
      <c r="C12" s="205">
        <f t="shared" si="0"/>
        <v>19578</v>
      </c>
      <c r="D12" s="205">
        <f>'3.4-молодёжь'!E20</f>
        <v>2899</v>
      </c>
      <c r="E12" s="205">
        <f>'3.4-молодёжь'!F20</f>
        <v>3862</v>
      </c>
      <c r="F12" s="205">
        <f>'3.4-молодёжь'!G20</f>
        <v>3908</v>
      </c>
      <c r="G12" s="205">
        <f>'3.4-молодёжь'!H20</f>
        <v>4272</v>
      </c>
      <c r="H12" s="205">
        <f>'3.4-молодёжь'!I20</f>
        <v>4637</v>
      </c>
      <c r="I12" s="206" t="str">
        <f>'3.4-молодёжь'!J20</f>
        <v>местный бюджет</v>
      </c>
      <c r="J12" s="228">
        <f>C12</f>
        <v>19578</v>
      </c>
      <c r="K12" s="198">
        <f>J12*100/C30</f>
        <v>1.7308275119044916</v>
      </c>
      <c r="L12" s="117" t="b">
        <f>'3.4-молодёжь'!D20=C12</f>
        <v>1</v>
      </c>
    </row>
    <row r="13" spans="1:12" s="8" customFormat="1" ht="36.75" customHeight="1">
      <c r="A13" s="518" t="s">
        <v>62</v>
      </c>
      <c r="B13" s="515" t="s">
        <v>426</v>
      </c>
      <c r="C13" s="217">
        <f t="shared" si="0"/>
        <v>24560</v>
      </c>
      <c r="D13" s="218">
        <f>'3.5-физ-ра'!E32</f>
        <v>7230</v>
      </c>
      <c r="E13" s="218">
        <f>'3.5-физ-ра'!F32</f>
        <v>5150</v>
      </c>
      <c r="F13" s="218">
        <f>'3.5-физ-ра'!G32</f>
        <v>4480</v>
      </c>
      <c r="G13" s="218">
        <f>'3.5-физ-ра'!H32</f>
        <v>3900</v>
      </c>
      <c r="H13" s="218">
        <f>'3.5-физ-ра'!I32</f>
        <v>3800</v>
      </c>
      <c r="I13" s="219" t="str">
        <f>'3.5-физ-ра'!J32</f>
        <v>местный бюджет</v>
      </c>
      <c r="J13" s="513">
        <f>C13+C14+C15+C16</f>
        <v>46160</v>
      </c>
      <c r="K13" s="198">
        <f>J13*100/C30</f>
        <v>4.0808559581934487</v>
      </c>
      <c r="L13" s="117" t="b">
        <f>'3.5-физ-ра'!D32=C13</f>
        <v>1</v>
      </c>
    </row>
    <row r="14" spans="1:12" s="8" customFormat="1" ht="36.75" customHeight="1">
      <c r="A14" s="519"/>
      <c r="B14" s="516"/>
      <c r="C14" s="166">
        <f t="shared" si="0"/>
        <v>1000</v>
      </c>
      <c r="D14" s="166">
        <f>'3.5-физ-ра'!E33</f>
        <v>200</v>
      </c>
      <c r="E14" s="166">
        <f>'3.5-физ-ра'!F33</f>
        <v>200</v>
      </c>
      <c r="F14" s="166">
        <f>'3.5-физ-ра'!G33</f>
        <v>200</v>
      </c>
      <c r="G14" s="166">
        <f>'3.5-физ-ра'!H33</f>
        <v>200</v>
      </c>
      <c r="H14" s="166">
        <f>'3.5-физ-ра'!I33</f>
        <v>200</v>
      </c>
      <c r="I14" s="195" t="str">
        <f>'3.5-физ-ра'!J33</f>
        <v>районный бюджет</v>
      </c>
      <c r="J14" s="548"/>
      <c r="K14" s="198"/>
      <c r="L14" s="117" t="b">
        <f>'3.5-физ-ра'!D33=C14</f>
        <v>1</v>
      </c>
    </row>
    <row r="15" spans="1:12" s="8" customFormat="1" ht="36.75" customHeight="1">
      <c r="A15" s="519"/>
      <c r="B15" s="516"/>
      <c r="C15" s="165">
        <f t="shared" si="0"/>
        <v>16500</v>
      </c>
      <c r="D15" s="165">
        <f>'3.5-физ-ра'!E34</f>
        <v>5500</v>
      </c>
      <c r="E15" s="165">
        <f>'3.5-физ-ра'!F34</f>
        <v>3400</v>
      </c>
      <c r="F15" s="165">
        <f>'3.5-физ-ра'!G34</f>
        <v>2800</v>
      </c>
      <c r="G15" s="165">
        <f>'3.5-физ-ра'!H34</f>
        <v>2400</v>
      </c>
      <c r="H15" s="165">
        <f>'3.5-физ-ра'!I34</f>
        <v>2400</v>
      </c>
      <c r="I15" s="196" t="str">
        <f>'3.5-физ-ра'!J34</f>
        <v>краевой бюджет</v>
      </c>
      <c r="J15" s="548"/>
      <c r="K15" s="198"/>
      <c r="L15" s="117" t="b">
        <f>'3.5-физ-ра'!D34=C15</f>
        <v>1</v>
      </c>
    </row>
    <row r="16" spans="1:12" s="8" customFormat="1" ht="56.25" customHeight="1" thickBot="1">
      <c r="A16" s="520"/>
      <c r="B16" s="517"/>
      <c r="C16" s="220">
        <f t="shared" si="0"/>
        <v>4100</v>
      </c>
      <c r="D16" s="220">
        <f>'3.5-физ-ра'!E35</f>
        <v>580</v>
      </c>
      <c r="E16" s="220">
        <f>'3.5-физ-ра'!F35</f>
        <v>880</v>
      </c>
      <c r="F16" s="220">
        <f>'3.5-физ-ра'!G35</f>
        <v>880</v>
      </c>
      <c r="G16" s="220">
        <f>'3.5-физ-ра'!H35</f>
        <v>880</v>
      </c>
      <c r="H16" s="220">
        <f>'3.5-физ-ра'!I35</f>
        <v>880</v>
      </c>
      <c r="I16" s="216" t="str">
        <f>'3.5-физ-ра'!J35</f>
        <v>внебюд-жетные средства</v>
      </c>
      <c r="J16" s="549"/>
      <c r="K16" s="198"/>
      <c r="L16" s="117" t="b">
        <f>'3.5-физ-ра'!D35=C16</f>
        <v>1</v>
      </c>
    </row>
    <row r="17" spans="1:13" s="8" customFormat="1" ht="36.75" customHeight="1">
      <c r="A17" s="518" t="s">
        <v>63</v>
      </c>
      <c r="B17" s="526" t="s">
        <v>21</v>
      </c>
      <c r="C17" s="218">
        <f>'3.6-общ.иниц.'!D112</f>
        <v>4374</v>
      </c>
      <c r="D17" s="218">
        <f>'3.6-общ.иниц.'!E112</f>
        <v>820</v>
      </c>
      <c r="E17" s="218">
        <f>'3.6-общ.иниц.'!F112</f>
        <v>835</v>
      </c>
      <c r="F17" s="218">
        <f>'3.6-общ.иниц.'!G112</f>
        <v>835</v>
      </c>
      <c r="G17" s="218">
        <f>'3.6-общ.иниц.'!H112</f>
        <v>937</v>
      </c>
      <c r="H17" s="218">
        <f>'3.6-общ.иниц.'!I112</f>
        <v>947</v>
      </c>
      <c r="I17" s="219" t="str">
        <f>'3.6-общ.иниц.'!J112</f>
        <v>местный бюджет</v>
      </c>
      <c r="J17" s="513">
        <f>C17+C18</f>
        <v>8658</v>
      </c>
      <c r="K17" s="198">
        <f>J17*100/C30</f>
        <v>0.76542571243585089</v>
      </c>
      <c r="L17" s="116"/>
      <c r="M17" s="8" t="b">
        <f>'3.6-общ.иниц.'!D112=D17+E17+F17+G17+H17</f>
        <v>1</v>
      </c>
    </row>
    <row r="18" spans="1:13" s="8" customFormat="1" ht="56.25" customHeight="1" thickBot="1">
      <c r="A18" s="520"/>
      <c r="B18" s="527"/>
      <c r="C18" s="220">
        <f>'3.6-общ.иниц.'!D113</f>
        <v>4284</v>
      </c>
      <c r="D18" s="220">
        <f>'3.6-общ.иниц.'!E113</f>
        <v>738</v>
      </c>
      <c r="E18" s="220">
        <f>'3.6-общ.иниц.'!F113</f>
        <v>778</v>
      </c>
      <c r="F18" s="220">
        <f>'3.6-общ.иниц.'!G113</f>
        <v>848</v>
      </c>
      <c r="G18" s="220">
        <f>'3.6-общ.иниц.'!H113</f>
        <v>925</v>
      </c>
      <c r="H18" s="220">
        <f>'3.6-общ.иниц.'!I113</f>
        <v>995</v>
      </c>
      <c r="I18" s="221" t="str">
        <f>'3.6-общ.иниц.'!J113</f>
        <v>внебюд-жетные средства</v>
      </c>
      <c r="J18" s="550"/>
      <c r="K18" s="188"/>
      <c r="L18" s="116"/>
      <c r="M18" s="8" t="b">
        <f>'3.6-общ.иниц.'!D113=D18+E18+F18+G18+H18</f>
        <v>1</v>
      </c>
    </row>
    <row r="19" spans="1:13" s="8" customFormat="1" ht="36.75" customHeight="1">
      <c r="A19" s="518" t="s">
        <v>64</v>
      </c>
      <c r="B19" s="515" t="s">
        <v>23</v>
      </c>
      <c r="C19" s="218">
        <f>'4.1-инж.инф.+благоустр.'!D62</f>
        <v>291419</v>
      </c>
      <c r="D19" s="218">
        <f>'4.1-инж.инф.+благоустр.'!E62</f>
        <v>65211.4</v>
      </c>
      <c r="E19" s="218">
        <f>'4.1-инж.инф.+благоустр.'!F62</f>
        <v>56551.9</v>
      </c>
      <c r="F19" s="218">
        <f>'4.1-инж.инф.+благоустр.'!G62</f>
        <v>56551.9</v>
      </c>
      <c r="G19" s="218">
        <f>'4.1-инж.инф.+благоустр.'!H62</f>
        <v>56551.9</v>
      </c>
      <c r="H19" s="218">
        <f>'4.1-инж.инф.+благоустр.'!I62</f>
        <v>56551.9</v>
      </c>
      <c r="I19" s="219" t="str">
        <f>'4.1-инж.инф.+благоустр.'!J62</f>
        <v>местный бюджет</v>
      </c>
      <c r="J19" s="513">
        <f>C19+C20</f>
        <v>307563.5</v>
      </c>
      <c r="K19" s="198">
        <f>J19*100/C30</f>
        <v>27.190691973523197</v>
      </c>
      <c r="L19" s="116"/>
      <c r="M19" s="8" t="b">
        <f>C19=SUM(D19:H19)</f>
        <v>1</v>
      </c>
    </row>
    <row r="20" spans="1:13" s="8" customFormat="1" ht="36.75" customHeight="1" thickBot="1">
      <c r="A20" s="519"/>
      <c r="B20" s="516"/>
      <c r="C20" s="305">
        <f>'4.1-инж.инф.+благоустр.'!D63</f>
        <v>16144.5</v>
      </c>
      <c r="D20" s="305">
        <f>'4.1-инж.инф.+благоустр.'!E63</f>
        <v>16144.5</v>
      </c>
      <c r="E20" s="305">
        <f>'4.1-инж.инф.+благоустр.'!F63</f>
        <v>0</v>
      </c>
      <c r="F20" s="305">
        <f>'4.1-инж.инф.+благоустр.'!G63</f>
        <v>0</v>
      </c>
      <c r="G20" s="305">
        <f>'4.1-инж.инф.+благоустр.'!H63</f>
        <v>0</v>
      </c>
      <c r="H20" s="305">
        <f>'4.1-инж.инф.+благоустр.'!I63</f>
        <v>0</v>
      </c>
      <c r="I20" s="306" t="str">
        <f>'4.1-инж.инф.+благоустр.'!J63</f>
        <v>краевой бюджет</v>
      </c>
      <c r="J20" s="514"/>
      <c r="K20" s="188"/>
      <c r="L20" s="116"/>
      <c r="M20" s="8" t="b">
        <f>C20=D20</f>
        <v>1</v>
      </c>
    </row>
    <row r="21" spans="1:13" s="8" customFormat="1" ht="36.75" customHeight="1">
      <c r="A21" s="531" t="s">
        <v>65</v>
      </c>
      <c r="B21" s="528" t="s">
        <v>27</v>
      </c>
      <c r="C21" s="218">
        <f>'4.2-кап.стр'!D37</f>
        <v>79713.467999999993</v>
      </c>
      <c r="D21" s="218">
        <f>'4.2-кап.стр'!E37</f>
        <v>8635.4680000000008</v>
      </c>
      <c r="E21" s="218">
        <f>'4.2-кап.стр'!F37</f>
        <v>6253</v>
      </c>
      <c r="F21" s="218">
        <f>'4.2-кап.стр'!G37</f>
        <v>5125</v>
      </c>
      <c r="G21" s="218">
        <f>'4.2-кап.стр'!H37</f>
        <v>29075</v>
      </c>
      <c r="H21" s="218">
        <f>'4.2-кап.стр'!I37</f>
        <v>30625</v>
      </c>
      <c r="I21" s="311" t="str">
        <f>'4.2-кап.стр'!J37</f>
        <v>местный бюджет</v>
      </c>
      <c r="J21" s="534">
        <f>C22+C21+C23</f>
        <v>304331.484</v>
      </c>
      <c r="K21" s="198">
        <f>J21*100/C30</f>
        <v>26.904959916534967</v>
      </c>
      <c r="L21" s="116"/>
      <c r="M21" s="8" t="b">
        <f>C22=SUM(D22:H22)</f>
        <v>1</v>
      </c>
    </row>
    <row r="22" spans="1:13" s="8" customFormat="1" ht="36.75" customHeight="1">
      <c r="A22" s="532"/>
      <c r="B22" s="529"/>
      <c r="C22" s="305">
        <f>'4.2-кап.стр'!D38</f>
        <v>222900</v>
      </c>
      <c r="D22" s="305">
        <f>'4.2-кап.стр'!E38</f>
        <v>17175</v>
      </c>
      <c r="E22" s="305">
        <f>'4.2-кап.стр'!F38</f>
        <v>17250</v>
      </c>
      <c r="F22" s="305">
        <f>'4.2-кап.стр'!G38</f>
        <v>13725</v>
      </c>
      <c r="G22" s="305">
        <f>'4.2-кап.стр'!H38</f>
        <v>82875</v>
      </c>
      <c r="H22" s="305">
        <f>'4.2-кап.стр'!I38</f>
        <v>91875</v>
      </c>
      <c r="I22" s="312" t="str">
        <f>'4.2-кап.стр'!J32</f>
        <v>краевой бюджет</v>
      </c>
      <c r="J22" s="535"/>
      <c r="K22" s="188"/>
      <c r="L22" s="116"/>
      <c r="M22" s="8" t="b">
        <f>C21=SUM(D21:H21)</f>
        <v>1</v>
      </c>
    </row>
    <row r="23" spans="1:13" s="8" customFormat="1" ht="36.75" customHeight="1" thickBot="1">
      <c r="A23" s="533"/>
      <c r="B23" s="530"/>
      <c r="C23" s="220">
        <f>'4.2-кап.стр'!D39</f>
        <v>1718.0160000000001</v>
      </c>
      <c r="D23" s="220">
        <f>'4.2-кап.стр'!E39</f>
        <v>0</v>
      </c>
      <c r="E23" s="220">
        <f>'4.2-кап.стр'!F39</f>
        <v>1718.0160000000001</v>
      </c>
      <c r="F23" s="220">
        <f>'4.2-кап.стр'!G39</f>
        <v>0</v>
      </c>
      <c r="G23" s="220">
        <f>'4.2-кап.стр'!H39</f>
        <v>0</v>
      </c>
      <c r="H23" s="220">
        <f>'4.2-кап.стр'!I39</f>
        <v>0</v>
      </c>
      <c r="I23" s="313" t="str">
        <f>'4.2-кап.стр'!J39</f>
        <v>внебюд-жетные средства</v>
      </c>
      <c r="J23" s="536"/>
      <c r="K23" s="188"/>
      <c r="L23" s="116"/>
    </row>
    <row r="24" spans="1:13" s="8" customFormat="1" ht="56.25" customHeight="1">
      <c r="A24" s="519" t="s">
        <v>66</v>
      </c>
      <c r="B24" s="516" t="s">
        <v>117</v>
      </c>
      <c r="C24" s="307">
        <f>'4.3-переселение'!E11</f>
        <v>164388.83000000002</v>
      </c>
      <c r="D24" s="307">
        <f>'4.3-переселение'!E7</f>
        <v>98004.33</v>
      </c>
      <c r="E24" s="307">
        <f>'4.3-переселение'!E8</f>
        <v>26334</v>
      </c>
      <c r="F24" s="307">
        <f>'4.3-переселение'!E9</f>
        <v>17487.75</v>
      </c>
      <c r="G24" s="307">
        <f>'4.3-переселение'!E10</f>
        <v>22562.75</v>
      </c>
      <c r="H24" s="307">
        <v>0</v>
      </c>
      <c r="I24" s="308" t="str">
        <f>'4.3-переселение'!E5</f>
        <v>фонд софинан-сирования</v>
      </c>
      <c r="J24" s="551">
        <f>C24+C25+C26</f>
        <v>263441.44</v>
      </c>
      <c r="K24" s="199">
        <f>J24*100/C30</f>
        <v>23.290003684121793</v>
      </c>
      <c r="L24" s="116"/>
      <c r="M24" s="8" t="b">
        <f>C24=SUM(D24:G24)</f>
        <v>1</v>
      </c>
    </row>
    <row r="25" spans="1:13" s="8" customFormat="1" ht="36.75" customHeight="1">
      <c r="A25" s="519"/>
      <c r="B25" s="516"/>
      <c r="C25" s="165">
        <f>'4.3-переселение'!F11</f>
        <v>24501.0825</v>
      </c>
      <c r="D25" s="165">
        <f>'4.3-переселение'!F7</f>
        <v>24501.0825</v>
      </c>
      <c r="E25" s="165">
        <f>'4.3-переселение'!F8</f>
        <v>0</v>
      </c>
      <c r="F25" s="165">
        <f>'4.3-переселение'!F9</f>
        <v>0</v>
      </c>
      <c r="G25" s="165">
        <f>'4.3-переселение'!F10</f>
        <v>0</v>
      </c>
      <c r="H25" s="165">
        <v>0</v>
      </c>
      <c r="I25" s="196" t="str">
        <f>'4.3-переселение'!F5</f>
        <v>краевой бюджет</v>
      </c>
      <c r="J25" s="551"/>
      <c r="K25" s="193"/>
      <c r="L25" s="116"/>
      <c r="M25" s="8" t="b">
        <f>C25=SUM(D25:G25)</f>
        <v>1</v>
      </c>
    </row>
    <row r="26" spans="1:13" s="8" customFormat="1" ht="36.75" customHeight="1" thickBot="1">
      <c r="A26" s="520"/>
      <c r="B26" s="517"/>
      <c r="C26" s="222">
        <f>'4.3-переселение'!G11</f>
        <v>74551.527499999997</v>
      </c>
      <c r="D26" s="222">
        <f>'4.3-переселение'!G7</f>
        <v>8167.0275000000001</v>
      </c>
      <c r="E26" s="222">
        <f>'4.3-переселение'!G8</f>
        <v>26334</v>
      </c>
      <c r="F26" s="222">
        <f>'4.3-переселение'!G9</f>
        <v>17487.75</v>
      </c>
      <c r="G26" s="222">
        <f>'4.3-переселение'!G10</f>
        <v>22562.75</v>
      </c>
      <c r="H26" s="222">
        <v>0</v>
      </c>
      <c r="I26" s="223" t="str">
        <f>'4.3-переселение'!G5</f>
        <v>местный бюджет</v>
      </c>
      <c r="J26" s="552"/>
      <c r="K26" s="193"/>
      <c r="L26" s="116"/>
      <c r="M26" s="8" t="b">
        <f>C26=SUM(D26:G26)</f>
        <v>1</v>
      </c>
    </row>
    <row r="27" spans="1:13" s="8" customFormat="1" ht="96.75" customHeight="1" thickBot="1">
      <c r="A27" s="203" t="s">
        <v>67</v>
      </c>
      <c r="B27" s="204" t="s">
        <v>425</v>
      </c>
      <c r="C27" s="205">
        <f>'4.4-земл.+имущ-во'!D13</f>
        <v>57612.619999999995</v>
      </c>
      <c r="D27" s="205">
        <f>'4.4-земл.+имущ-во'!E13</f>
        <v>32138.920000000002</v>
      </c>
      <c r="E27" s="205">
        <f>'4.4-земл.+имущ-во'!F13</f>
        <v>6518</v>
      </c>
      <c r="F27" s="205">
        <f>'4.4-земл.+имущ-во'!G13</f>
        <v>8455.7000000000007</v>
      </c>
      <c r="G27" s="205">
        <f>'4.4-земл.+имущ-во'!H13</f>
        <v>6300</v>
      </c>
      <c r="H27" s="205">
        <f>'4.4-земл.+имущ-во'!I13</f>
        <v>4200</v>
      </c>
      <c r="I27" s="206" t="str">
        <f>'4.4-земл.+имущ-во'!J13</f>
        <v>местный бюджет</v>
      </c>
      <c r="J27" s="228">
        <f>C27</f>
        <v>57612.619999999995</v>
      </c>
      <c r="K27" s="198">
        <f>J27*100/C30</f>
        <v>5.093344965210898</v>
      </c>
      <c r="L27" s="116"/>
      <c r="M27" s="8" t="b">
        <f>C27=SUM(D27:H27)</f>
        <v>1</v>
      </c>
    </row>
    <row r="28" spans="1:13" s="8" customFormat="1" ht="37.5">
      <c r="A28" s="518" t="s">
        <v>68</v>
      </c>
      <c r="B28" s="515" t="s">
        <v>32</v>
      </c>
      <c r="C28" s="218">
        <f>'4.5-архитект.'!D22</f>
        <v>12500</v>
      </c>
      <c r="D28" s="218">
        <f>'4.5-архитект.'!E22</f>
        <v>2500</v>
      </c>
      <c r="E28" s="218">
        <f>'4.5-архитект.'!F22</f>
        <v>2500</v>
      </c>
      <c r="F28" s="218">
        <f>'4.5-архитект.'!G22</f>
        <v>2500</v>
      </c>
      <c r="G28" s="218">
        <f>'4.5-архитект.'!H22</f>
        <v>2500</v>
      </c>
      <c r="H28" s="218">
        <f>'4.5-архитект.'!I22</f>
        <v>2500</v>
      </c>
      <c r="I28" s="219" t="str">
        <f>'4.5-архитект.'!J22</f>
        <v>местный бюджет</v>
      </c>
      <c r="J28" s="513">
        <f>C28+C29</f>
        <v>20000</v>
      </c>
      <c r="K28" s="198">
        <f>J28*100/C30</f>
        <v>1.7681351638619793</v>
      </c>
      <c r="L28" s="116"/>
      <c r="M28" s="25" t="b">
        <f>'4.5-архитект.'!D22='5-всего'!D28+'5-всего'!E28+'5-всего'!F28+'5-всего'!G28+'5-всего'!H28</f>
        <v>1</v>
      </c>
    </row>
    <row r="29" spans="1:13" s="8" customFormat="1" ht="38.25" thickBot="1">
      <c r="A29" s="519"/>
      <c r="B29" s="516"/>
      <c r="C29" s="326">
        <f>'4.5-архитект.'!D23</f>
        <v>7500</v>
      </c>
      <c r="D29" s="305">
        <f>'4.5-архитект.'!E23</f>
        <v>1500</v>
      </c>
      <c r="E29" s="305">
        <f>'4.5-архитект.'!F23</f>
        <v>1500</v>
      </c>
      <c r="F29" s="305">
        <f>'4.5-архитект.'!G23</f>
        <v>1500</v>
      </c>
      <c r="G29" s="305">
        <f>'4.5-архитект.'!H23</f>
        <v>1500</v>
      </c>
      <c r="H29" s="305">
        <f>'4.5-архитект.'!I23</f>
        <v>1500</v>
      </c>
      <c r="I29" s="306" t="s">
        <v>70</v>
      </c>
      <c r="J29" s="514"/>
      <c r="K29" s="188"/>
      <c r="L29" s="116"/>
      <c r="M29" s="25" t="b">
        <f>'4.5-архитект.'!D23='5-всего'!D29+'5-всего'!E29+'5-всего'!F29+'5-всего'!G29+'5-всего'!H29</f>
        <v>1</v>
      </c>
    </row>
    <row r="30" spans="1:13" s="8" customFormat="1" ht="35.85" customHeight="1">
      <c r="A30" s="224">
        <v>5</v>
      </c>
      <c r="B30" s="545" t="s">
        <v>413</v>
      </c>
      <c r="C30" s="225">
        <f t="shared" ref="C30:H30" si="1">SUM(C7:C29)</f>
        <v>1131135.2439999999</v>
      </c>
      <c r="D30" s="225">
        <f t="shared" si="1"/>
        <v>309349.728</v>
      </c>
      <c r="E30" s="225">
        <f t="shared" si="1"/>
        <v>180596.916</v>
      </c>
      <c r="F30" s="225">
        <f t="shared" si="1"/>
        <v>156062.1</v>
      </c>
      <c r="G30" s="225">
        <f t="shared" si="1"/>
        <v>262264.55</v>
      </c>
      <c r="H30" s="225">
        <f t="shared" si="1"/>
        <v>222861.95</v>
      </c>
      <c r="I30" s="332" t="s">
        <v>132</v>
      </c>
      <c r="J30" s="537">
        <f>SUM(J7:J29)</f>
        <v>1131135.2439999999</v>
      </c>
      <c r="K30" s="36">
        <f>K7+K8+K9+K12+K13+K17+K19+K21+K24+K27+K28</f>
        <v>100.00000000000001</v>
      </c>
      <c r="L30" s="202" t="s">
        <v>423</v>
      </c>
      <c r="M30" s="71">
        <f t="shared" ref="M30:M35" si="2">SUM(D30:H30)</f>
        <v>1131135.2439999999</v>
      </c>
    </row>
    <row r="31" spans="1:13" s="8" customFormat="1" ht="35.85" customHeight="1">
      <c r="A31" s="321" t="s">
        <v>77</v>
      </c>
      <c r="B31" s="546"/>
      <c r="C31" s="167">
        <f t="shared" ref="C31:H31" si="3">C7+C8+C9+C12+C13+C17+C19+C22+C26+C27+C28</f>
        <v>773865.34749999992</v>
      </c>
      <c r="D31" s="167">
        <f t="shared" si="3"/>
        <v>147736.3475</v>
      </c>
      <c r="E31" s="229">
        <f t="shared" si="3"/>
        <v>131818.9</v>
      </c>
      <c r="F31" s="229">
        <f t="shared" si="3"/>
        <v>119286.34999999999</v>
      </c>
      <c r="G31" s="229">
        <f t="shared" si="3"/>
        <v>196636.79999999999</v>
      </c>
      <c r="H31" s="229">
        <f t="shared" si="3"/>
        <v>178386.95</v>
      </c>
      <c r="I31" s="327" t="s">
        <v>36</v>
      </c>
      <c r="J31" s="538"/>
      <c r="K31" s="188"/>
      <c r="L31" s="116"/>
      <c r="M31" s="71">
        <f t="shared" si="2"/>
        <v>773865.34749999992</v>
      </c>
    </row>
    <row r="32" spans="1:13" s="8" customFormat="1" ht="35.85" customHeight="1">
      <c r="A32" s="321" t="s">
        <v>78</v>
      </c>
      <c r="B32" s="546"/>
      <c r="C32" s="168">
        <f>SUM(D32:H32)</f>
        <v>1000</v>
      </c>
      <c r="D32" s="168">
        <f>D14</f>
        <v>200</v>
      </c>
      <c r="E32" s="168">
        <f>E14</f>
        <v>200</v>
      </c>
      <c r="F32" s="168">
        <f>F14</f>
        <v>200</v>
      </c>
      <c r="G32" s="168">
        <f>G14</f>
        <v>200</v>
      </c>
      <c r="H32" s="168">
        <f>H14</f>
        <v>200</v>
      </c>
      <c r="I32" s="328" t="s">
        <v>152</v>
      </c>
      <c r="J32" s="538"/>
      <c r="K32" s="190"/>
      <c r="L32" s="116"/>
      <c r="M32" s="71">
        <f t="shared" si="2"/>
        <v>1000</v>
      </c>
    </row>
    <row r="33" spans="1:13" s="8" customFormat="1" ht="37.5">
      <c r="A33" s="321" t="s">
        <v>79</v>
      </c>
      <c r="B33" s="546"/>
      <c r="C33" s="169">
        <f>SUM(D33:H33)</f>
        <v>177059.05050000001</v>
      </c>
      <c r="D33" s="169">
        <f>D10+D15+D20+D25+D21+D29</f>
        <v>61226.050500000005</v>
      </c>
      <c r="E33" s="170">
        <f>E10+E15+E20+E25+E21+E29</f>
        <v>18003</v>
      </c>
      <c r="F33" s="170">
        <f>F10+F15+F20+F25+F21+F29</f>
        <v>16495</v>
      </c>
      <c r="G33" s="170">
        <f>G10+G15+G20+G25+G21+G29</f>
        <v>40045</v>
      </c>
      <c r="H33" s="170">
        <f>H10+H15+H20+H25+H21+H29</f>
        <v>41290</v>
      </c>
      <c r="I33" s="329" t="s">
        <v>70</v>
      </c>
      <c r="J33" s="538"/>
      <c r="K33" s="191"/>
      <c r="L33" s="116"/>
      <c r="M33" s="71">
        <f t="shared" si="2"/>
        <v>177059.05050000001</v>
      </c>
    </row>
    <row r="34" spans="1:13" s="8" customFormat="1" ht="56.25">
      <c r="A34" s="321" t="s">
        <v>80</v>
      </c>
      <c r="B34" s="546"/>
      <c r="C34" s="171">
        <f>SUM(D34:H34)</f>
        <v>164388.83000000002</v>
      </c>
      <c r="D34" s="171">
        <f>D24</f>
        <v>98004.33</v>
      </c>
      <c r="E34" s="172">
        <f>E24</f>
        <v>26334</v>
      </c>
      <c r="F34" s="171">
        <f>F24</f>
        <v>17487.75</v>
      </c>
      <c r="G34" s="171">
        <f>G24</f>
        <v>22562.75</v>
      </c>
      <c r="H34" s="172">
        <f>H24</f>
        <v>0</v>
      </c>
      <c r="I34" s="330" t="s">
        <v>424</v>
      </c>
      <c r="J34" s="538"/>
      <c r="K34" s="193"/>
      <c r="L34" s="116"/>
      <c r="M34" s="71">
        <f t="shared" si="2"/>
        <v>164388.83000000002</v>
      </c>
    </row>
    <row r="35" spans="1:13" s="8" customFormat="1" ht="57" thickBot="1">
      <c r="A35" s="322" t="s">
        <v>81</v>
      </c>
      <c r="B35" s="547"/>
      <c r="C35" s="227">
        <f t="shared" ref="C35:H35" si="4">C11+C16+C18+C23</f>
        <v>14822.016</v>
      </c>
      <c r="D35" s="227">
        <f t="shared" si="4"/>
        <v>2183</v>
      </c>
      <c r="E35" s="227">
        <f t="shared" si="4"/>
        <v>4241.0159999999996</v>
      </c>
      <c r="F35" s="227">
        <f t="shared" si="4"/>
        <v>2593</v>
      </c>
      <c r="G35" s="227">
        <f t="shared" si="4"/>
        <v>2820</v>
      </c>
      <c r="H35" s="227">
        <f t="shared" si="4"/>
        <v>2985</v>
      </c>
      <c r="I35" s="331" t="s">
        <v>69</v>
      </c>
      <c r="J35" s="539"/>
      <c r="K35" s="192"/>
      <c r="L35" s="116"/>
      <c r="M35" s="71">
        <f t="shared" si="2"/>
        <v>14822.016</v>
      </c>
    </row>
    <row r="36" spans="1:13">
      <c r="C36" s="225" t="b">
        <f t="shared" ref="C36:H36" si="5">SUM(C31:C35)=C30</f>
        <v>1</v>
      </c>
      <c r="D36" s="225" t="b">
        <f t="shared" si="5"/>
        <v>1</v>
      </c>
      <c r="E36" s="225" t="b">
        <f t="shared" si="5"/>
        <v>1</v>
      </c>
      <c r="F36" s="226" t="b">
        <f t="shared" si="5"/>
        <v>1</v>
      </c>
      <c r="G36" s="225" t="b">
        <f t="shared" si="5"/>
        <v>1</v>
      </c>
      <c r="H36" s="225" t="b">
        <f t="shared" si="5"/>
        <v>1</v>
      </c>
    </row>
    <row r="37" spans="1:13">
      <c r="C37" s="163"/>
    </row>
  </sheetData>
  <mergeCells count="33">
    <mergeCell ref="A28:A29"/>
    <mergeCell ref="B24:B26"/>
    <mergeCell ref="A24:A26"/>
    <mergeCell ref="J30:J35"/>
    <mergeCell ref="C3:J3"/>
    <mergeCell ref="I4:I5"/>
    <mergeCell ref="J4:J5"/>
    <mergeCell ref="B30:B35"/>
    <mergeCell ref="B28:B29"/>
    <mergeCell ref="J9:J11"/>
    <mergeCell ref="J13:J16"/>
    <mergeCell ref="J17:J18"/>
    <mergeCell ref="B19:B20"/>
    <mergeCell ref="J24:J26"/>
    <mergeCell ref="J28:J29"/>
    <mergeCell ref="K3:K5"/>
    <mergeCell ref="B21:B23"/>
    <mergeCell ref="A21:A23"/>
    <mergeCell ref="J21:J23"/>
    <mergeCell ref="A19:A20"/>
    <mergeCell ref="I2:J2"/>
    <mergeCell ref="A1:J1"/>
    <mergeCell ref="J19:J20"/>
    <mergeCell ref="B9:B11"/>
    <mergeCell ref="A9:A11"/>
    <mergeCell ref="D4:H4"/>
    <mergeCell ref="A3:A5"/>
    <mergeCell ref="B3:B5"/>
    <mergeCell ref="C4:C5"/>
    <mergeCell ref="B13:B16"/>
    <mergeCell ref="A13:A16"/>
    <mergeCell ref="A17:A18"/>
    <mergeCell ref="B17:B18"/>
  </mergeCells>
  <phoneticPr fontId="5" type="noConversion"/>
  <printOptions horizontalCentered="1"/>
  <pageMargins left="0.47244094488188981" right="0.51181102362204722" top="0.82677165354330717" bottom="0.39370078740157483" header="0.51181102362204722" footer="0.19685039370078741"/>
  <pageSetup paperSize="9" scale="98" fitToHeight="6" orientation="landscape" r:id="rId1"/>
  <headerFooter alignWithMargins="0">
    <oddFooter>&amp;CПриложение №5&amp;R&amp;P</oddFooter>
  </headerFooter>
  <rowBreaks count="2" manualBreakCount="2">
    <brk id="16" max="9" man="1"/>
    <brk id="27" max="9" man="1"/>
  </rowBreaks>
  <ignoredErrors>
    <ignoredError sqref="E35" formula="1"/>
  </ignoredErrors>
</worksheet>
</file>

<file path=xl/worksheets/sheet3.xml><?xml version="1.0" encoding="utf-8"?>
<worksheet xmlns="http://schemas.openxmlformats.org/spreadsheetml/2006/main" xmlns:r="http://schemas.openxmlformats.org/officeDocument/2006/relationships">
  <sheetPr>
    <tabColor theme="3" tint="0.39997558519241921"/>
  </sheetPr>
  <dimension ref="A1:E14"/>
  <sheetViews>
    <sheetView workbookViewId="0">
      <selection activeCell="B5" sqref="B5"/>
    </sheetView>
  </sheetViews>
  <sheetFormatPr defaultRowHeight="12.75"/>
  <cols>
    <col min="1" max="1" width="7.28515625" customWidth="1"/>
    <col min="2" max="2" width="52" customWidth="1"/>
    <col min="3" max="3" width="18.42578125" customWidth="1"/>
    <col min="4" max="4" width="24.28515625" customWidth="1"/>
    <col min="5" max="5" width="29.28515625" customWidth="1"/>
  </cols>
  <sheetData>
    <row r="1" spans="1:5" s="73" customFormat="1" ht="18.75">
      <c r="A1" s="396" t="s">
        <v>174</v>
      </c>
      <c r="B1" s="396"/>
      <c r="C1" s="396"/>
      <c r="D1" s="396"/>
      <c r="E1" s="396"/>
    </row>
    <row r="2" spans="1:5" s="73" customFormat="1" ht="18.75">
      <c r="E2" s="74" t="s">
        <v>206</v>
      </c>
    </row>
    <row r="3" spans="1:5" s="72" customFormat="1" ht="39" customHeight="1">
      <c r="A3" s="78" t="s">
        <v>3</v>
      </c>
      <c r="B3" s="78" t="s">
        <v>0</v>
      </c>
      <c r="C3" s="78" t="s">
        <v>170</v>
      </c>
      <c r="D3" s="78" t="s">
        <v>163</v>
      </c>
      <c r="E3" s="78" t="s">
        <v>8</v>
      </c>
    </row>
    <row r="4" spans="1:5" s="72" customFormat="1" ht="15.75" customHeight="1">
      <c r="A4" s="84">
        <v>1</v>
      </c>
      <c r="B4" s="84">
        <v>2</v>
      </c>
      <c r="C4" s="84">
        <v>3</v>
      </c>
      <c r="D4" s="84">
        <v>4</v>
      </c>
      <c r="E4" s="84">
        <v>5</v>
      </c>
    </row>
    <row r="5" spans="1:5" ht="93.75">
      <c r="A5" s="75">
        <v>1</v>
      </c>
      <c r="B5" s="79" t="s">
        <v>175</v>
      </c>
      <c r="C5" s="75" t="s">
        <v>165</v>
      </c>
      <c r="D5" s="75" t="s">
        <v>176</v>
      </c>
      <c r="E5" s="79" t="s">
        <v>177</v>
      </c>
    </row>
    <row r="6" spans="1:5" ht="56.25">
      <c r="A6" s="75">
        <v>2</v>
      </c>
      <c r="B6" s="79" t="s">
        <v>178</v>
      </c>
      <c r="C6" s="75" t="s">
        <v>165</v>
      </c>
      <c r="D6" s="75" t="s">
        <v>171</v>
      </c>
      <c r="E6" s="79" t="s">
        <v>179</v>
      </c>
    </row>
    <row r="7" spans="1:5" ht="76.5" customHeight="1">
      <c r="A7" s="75">
        <v>3</v>
      </c>
      <c r="B7" s="79" t="s">
        <v>180</v>
      </c>
      <c r="C7" s="75" t="s">
        <v>165</v>
      </c>
      <c r="D7" s="75" t="s">
        <v>181</v>
      </c>
      <c r="E7" s="79" t="s">
        <v>182</v>
      </c>
    </row>
    <row r="8" spans="1:5" ht="58.5" customHeight="1">
      <c r="A8" s="75">
        <v>4</v>
      </c>
      <c r="B8" s="79" t="s">
        <v>183</v>
      </c>
      <c r="C8" s="75" t="s">
        <v>165</v>
      </c>
      <c r="D8" s="75" t="s">
        <v>171</v>
      </c>
      <c r="E8" s="79" t="s">
        <v>182</v>
      </c>
    </row>
    <row r="9" spans="1:5" ht="56.25" customHeight="1">
      <c r="A9" s="75">
        <v>5</v>
      </c>
      <c r="B9" s="79" t="s">
        <v>184</v>
      </c>
      <c r="C9" s="75" t="s">
        <v>165</v>
      </c>
      <c r="D9" s="75" t="s">
        <v>171</v>
      </c>
      <c r="E9" s="79" t="s">
        <v>182</v>
      </c>
    </row>
    <row r="10" spans="1:5" ht="95.25" customHeight="1">
      <c r="A10" s="75">
        <v>6</v>
      </c>
      <c r="B10" s="79" t="s">
        <v>185</v>
      </c>
      <c r="C10" s="75" t="s">
        <v>165</v>
      </c>
      <c r="D10" s="75" t="s">
        <v>186</v>
      </c>
      <c r="E10" s="79" t="s">
        <v>182</v>
      </c>
    </row>
    <row r="11" spans="1:5" ht="77.25" customHeight="1">
      <c r="A11" s="77">
        <v>7</v>
      </c>
      <c r="B11" s="76" t="s">
        <v>187</v>
      </c>
      <c r="C11" s="77" t="s">
        <v>165</v>
      </c>
      <c r="D11" s="77" t="s">
        <v>166</v>
      </c>
      <c r="E11" s="76" t="s">
        <v>188</v>
      </c>
    </row>
    <row r="12" spans="1:5" ht="93.75">
      <c r="A12" s="75">
        <v>8</v>
      </c>
      <c r="B12" s="79" t="s">
        <v>189</v>
      </c>
      <c r="C12" s="75" t="s">
        <v>165</v>
      </c>
      <c r="D12" s="75" t="s">
        <v>190</v>
      </c>
      <c r="E12" s="79" t="s">
        <v>182</v>
      </c>
    </row>
    <row r="14" spans="1:5">
      <c r="D14" s="83"/>
    </row>
  </sheetData>
  <mergeCells count="1">
    <mergeCell ref="A1:E1"/>
  </mergeCells>
  <pageMargins left="0.78740157480314965" right="0.78740157480314965" top="0.98425196850393704" bottom="0.39370078740157483" header="0.31496062992125984" footer="0.31496062992125984"/>
  <pageSetup paperSize="9" orientation="landscape" r:id="rId1"/>
  <headerFooter>
    <oddFooter>&amp;CПриложение №2.1&amp;R&amp;P</oddFooter>
  </headerFooter>
</worksheet>
</file>

<file path=xl/worksheets/sheet4.xml><?xml version="1.0" encoding="utf-8"?>
<worksheet xmlns="http://schemas.openxmlformats.org/spreadsheetml/2006/main" xmlns:r="http://schemas.openxmlformats.org/officeDocument/2006/relationships">
  <sheetPr>
    <tabColor theme="5" tint="0.39997558519241921"/>
  </sheetPr>
  <dimension ref="A1:E12"/>
  <sheetViews>
    <sheetView workbookViewId="0">
      <selection activeCell="A3" sqref="A3"/>
    </sheetView>
  </sheetViews>
  <sheetFormatPr defaultRowHeight="12.75"/>
  <cols>
    <col min="1" max="1" width="7.28515625" customWidth="1"/>
    <col min="2" max="2" width="52" customWidth="1"/>
    <col min="3" max="3" width="18.42578125" customWidth="1"/>
    <col min="4" max="4" width="24.28515625" customWidth="1"/>
    <col min="5" max="5" width="29.28515625" customWidth="1"/>
  </cols>
  <sheetData>
    <row r="1" spans="1:5" s="73" customFormat="1" ht="18.75">
      <c r="A1" s="396" t="s">
        <v>174</v>
      </c>
      <c r="B1" s="396"/>
      <c r="C1" s="396"/>
      <c r="D1" s="396"/>
      <c r="E1" s="396"/>
    </row>
    <row r="2" spans="1:5" s="73" customFormat="1" ht="18.75">
      <c r="E2" s="74" t="s">
        <v>205</v>
      </c>
    </row>
    <row r="3" spans="1:5" s="72" customFormat="1" ht="39" customHeight="1">
      <c r="A3" s="78" t="s">
        <v>3</v>
      </c>
      <c r="B3" s="78" t="s">
        <v>0</v>
      </c>
      <c r="C3" s="78" t="s">
        <v>170</v>
      </c>
      <c r="D3" s="78" t="s">
        <v>163</v>
      </c>
      <c r="E3" s="78" t="s">
        <v>8</v>
      </c>
    </row>
    <row r="4" spans="1:5" s="72" customFormat="1" ht="15.75" customHeight="1">
      <c r="A4" s="84">
        <v>1</v>
      </c>
      <c r="B4" s="84">
        <v>2</v>
      </c>
      <c r="C4" s="84">
        <v>3</v>
      </c>
      <c r="D4" s="84">
        <v>4</v>
      </c>
      <c r="E4" s="84">
        <v>5</v>
      </c>
    </row>
    <row r="5" spans="1:5" ht="56.25" customHeight="1">
      <c r="A5" s="75">
        <v>1</v>
      </c>
      <c r="B5" s="86" t="s">
        <v>203</v>
      </c>
      <c r="C5" s="75" t="s">
        <v>165</v>
      </c>
      <c r="D5" s="75" t="s">
        <v>176</v>
      </c>
      <c r="E5" s="86" t="s">
        <v>202</v>
      </c>
    </row>
    <row r="6" spans="1:5" ht="37.5" customHeight="1">
      <c r="A6" s="75">
        <v>2</v>
      </c>
      <c r="B6" s="86" t="s">
        <v>191</v>
      </c>
      <c r="C6" s="75" t="s">
        <v>165</v>
      </c>
      <c r="D6" s="75" t="s">
        <v>171</v>
      </c>
      <c r="E6" s="86" t="s">
        <v>192</v>
      </c>
    </row>
    <row r="7" spans="1:5" ht="114" customHeight="1">
      <c r="A7" s="75">
        <v>3</v>
      </c>
      <c r="B7" s="86" t="s">
        <v>204</v>
      </c>
      <c r="C7" s="75" t="s">
        <v>165</v>
      </c>
      <c r="D7" s="75" t="s">
        <v>193</v>
      </c>
      <c r="E7" s="79" t="s">
        <v>194</v>
      </c>
    </row>
    <row r="8" spans="1:5" ht="56.25" customHeight="1">
      <c r="A8" s="75">
        <v>4</v>
      </c>
      <c r="B8" s="79" t="s">
        <v>195</v>
      </c>
      <c r="C8" s="75" t="s">
        <v>165</v>
      </c>
      <c r="D8" s="75" t="s">
        <v>201</v>
      </c>
      <c r="E8" s="79" t="s">
        <v>196</v>
      </c>
    </row>
    <row r="9" spans="1:5" ht="56.25" customHeight="1">
      <c r="A9" s="75">
        <v>5</v>
      </c>
      <c r="B9" s="86" t="s">
        <v>197</v>
      </c>
      <c r="C9" s="75" t="s">
        <v>165</v>
      </c>
      <c r="D9" s="336" t="s">
        <v>791</v>
      </c>
      <c r="E9" s="86" t="s">
        <v>198</v>
      </c>
    </row>
    <row r="10" spans="1:5" ht="39.75" customHeight="1">
      <c r="A10" s="75">
        <v>6</v>
      </c>
      <c r="B10" s="86" t="s">
        <v>199</v>
      </c>
      <c r="C10" s="75" t="s">
        <v>165</v>
      </c>
      <c r="D10" s="75" t="s">
        <v>200</v>
      </c>
      <c r="E10" s="86" t="s">
        <v>198</v>
      </c>
    </row>
    <row r="12" spans="1:5">
      <c r="D12" s="83"/>
    </row>
  </sheetData>
  <mergeCells count="1">
    <mergeCell ref="A1:E1"/>
  </mergeCells>
  <printOptions horizontalCentered="1"/>
  <pageMargins left="0.78740157480314965" right="0.78740157480314965" top="0.98425196850393704" bottom="0.39370078740157483" header="0.31496062992125984" footer="0.31496062992125984"/>
  <pageSetup paperSize="9" orientation="landscape" r:id="rId1"/>
  <headerFooter>
    <oddFooter>&amp;CПриложение №2.2&amp;R&amp;P</oddFooter>
  </headerFooter>
</worksheet>
</file>

<file path=xl/worksheets/sheet5.xml><?xml version="1.0" encoding="utf-8"?>
<worksheet xmlns="http://schemas.openxmlformats.org/spreadsheetml/2006/main" xmlns:r="http://schemas.openxmlformats.org/officeDocument/2006/relationships">
  <sheetPr>
    <tabColor theme="3" tint="0.39997558519241921"/>
  </sheetPr>
  <dimension ref="A1:Q28"/>
  <sheetViews>
    <sheetView view="pageBreakPreview" zoomScale="90" zoomScaleNormal="90" zoomScaleSheetLayoutView="90" workbookViewId="0">
      <selection activeCell="E24" sqref="E24:E25"/>
    </sheetView>
  </sheetViews>
  <sheetFormatPr defaultColWidth="9.140625" defaultRowHeight="18.75"/>
  <cols>
    <col min="1" max="1" width="6.28515625" style="33" customWidth="1"/>
    <col min="2" max="2" width="23.7109375" style="1" customWidth="1"/>
    <col min="3" max="3" width="9.140625" style="33"/>
    <col min="4" max="4" width="10" style="1" customWidth="1"/>
    <col min="5" max="7" width="10.7109375" style="1" bestFit="1" customWidth="1"/>
    <col min="8" max="9" width="10.7109375" style="1" customWidth="1"/>
    <col min="10" max="10" width="11.7109375" style="1" customWidth="1"/>
    <col min="11" max="11" width="18.7109375" style="1" customWidth="1"/>
    <col min="12" max="12" width="9.140625" style="1"/>
    <col min="13" max="13" width="49.140625" style="1" customWidth="1"/>
    <col min="14" max="16384" width="9.140625" style="1"/>
  </cols>
  <sheetData>
    <row r="1" spans="1:17" ht="18.75" customHeight="1">
      <c r="A1" s="413" t="s">
        <v>2</v>
      </c>
      <c r="B1" s="413"/>
      <c r="C1" s="413"/>
      <c r="D1" s="413"/>
      <c r="E1" s="413"/>
      <c r="F1" s="413"/>
      <c r="G1" s="413"/>
      <c r="H1" s="413"/>
      <c r="I1" s="413"/>
      <c r="J1" s="413"/>
      <c r="K1" s="413"/>
    </row>
    <row r="2" spans="1:17" ht="39.75" customHeight="1">
      <c r="A2" s="414" t="s">
        <v>801</v>
      </c>
      <c r="B2" s="414"/>
      <c r="C2" s="414"/>
      <c r="D2" s="414"/>
      <c r="E2" s="414"/>
      <c r="F2" s="414"/>
      <c r="G2" s="414"/>
      <c r="H2" s="414"/>
      <c r="I2" s="414"/>
      <c r="J2" s="414"/>
      <c r="K2" s="414"/>
      <c r="L2" s="2"/>
      <c r="M2" s="2"/>
      <c r="N2" s="2"/>
      <c r="O2" s="2"/>
      <c r="P2" s="2"/>
      <c r="Q2" s="2"/>
    </row>
    <row r="3" spans="1:17" ht="18.75" customHeight="1">
      <c r="A3" s="415" t="s">
        <v>10</v>
      </c>
      <c r="B3" s="415"/>
      <c r="C3" s="415"/>
      <c r="D3" s="415"/>
      <c r="E3" s="415"/>
      <c r="F3" s="415"/>
      <c r="G3" s="415"/>
      <c r="H3" s="415"/>
      <c r="I3" s="415"/>
      <c r="J3" s="415"/>
      <c r="K3" s="415"/>
    </row>
    <row r="4" spans="1:17" s="3" customFormat="1" ht="24.95" customHeight="1">
      <c r="A4" s="416" t="s">
        <v>3</v>
      </c>
      <c r="B4" s="412" t="s">
        <v>0</v>
      </c>
      <c r="C4" s="416" t="s">
        <v>4</v>
      </c>
      <c r="D4" s="412" t="s">
        <v>6</v>
      </c>
      <c r="E4" s="412"/>
      <c r="F4" s="412"/>
      <c r="G4" s="412"/>
      <c r="H4" s="412"/>
      <c r="I4" s="412"/>
      <c r="J4" s="409" t="s">
        <v>7</v>
      </c>
      <c r="K4" s="412" t="s">
        <v>8</v>
      </c>
    </row>
    <row r="5" spans="1:17" s="3" customFormat="1" ht="24.95" customHeight="1">
      <c r="A5" s="416"/>
      <c r="B5" s="412"/>
      <c r="C5" s="416"/>
      <c r="D5" s="412" t="s">
        <v>1</v>
      </c>
      <c r="E5" s="412" t="s">
        <v>5</v>
      </c>
      <c r="F5" s="412"/>
      <c r="G5" s="412"/>
      <c r="H5" s="412"/>
      <c r="I5" s="412"/>
      <c r="J5" s="410"/>
      <c r="K5" s="412"/>
    </row>
    <row r="6" spans="1:17" s="3" customFormat="1" ht="24.95" customHeight="1">
      <c r="A6" s="416"/>
      <c r="B6" s="412"/>
      <c r="C6" s="416"/>
      <c r="D6" s="412"/>
      <c r="E6" s="4">
        <v>2014</v>
      </c>
      <c r="F6" s="4">
        <v>2015</v>
      </c>
      <c r="G6" s="4">
        <v>2016</v>
      </c>
      <c r="H6" s="4">
        <v>2017</v>
      </c>
      <c r="I6" s="4">
        <v>2018</v>
      </c>
      <c r="J6" s="411"/>
      <c r="K6" s="412"/>
    </row>
    <row r="7" spans="1:17" s="5" customFormat="1" ht="15.75">
      <c r="A7" s="32">
        <v>1</v>
      </c>
      <c r="B7" s="6">
        <v>2</v>
      </c>
      <c r="C7" s="32">
        <v>3</v>
      </c>
      <c r="D7" s="6">
        <v>4</v>
      </c>
      <c r="E7" s="6">
        <v>5</v>
      </c>
      <c r="F7" s="6">
        <v>6</v>
      </c>
      <c r="G7" s="6">
        <v>7</v>
      </c>
      <c r="H7" s="6">
        <v>8</v>
      </c>
      <c r="I7" s="6">
        <v>9</v>
      </c>
      <c r="J7" s="32">
        <v>10</v>
      </c>
      <c r="K7" s="6">
        <v>11</v>
      </c>
    </row>
    <row r="8" spans="1:17" s="40" customFormat="1" ht="72.95" customHeight="1">
      <c r="A8" s="34">
        <v>1</v>
      </c>
      <c r="B8" s="35" t="s">
        <v>99</v>
      </c>
      <c r="C8" s="34" t="s">
        <v>35</v>
      </c>
      <c r="D8" s="16">
        <f>SUM(E8:I8)</f>
        <v>580</v>
      </c>
      <c r="E8" s="16">
        <v>100</v>
      </c>
      <c r="F8" s="16">
        <v>108</v>
      </c>
      <c r="G8" s="16">
        <v>116</v>
      </c>
      <c r="H8" s="16">
        <v>124</v>
      </c>
      <c r="I8" s="16">
        <v>132</v>
      </c>
      <c r="J8" s="352" t="s">
        <v>36</v>
      </c>
      <c r="K8" s="35" t="s">
        <v>110</v>
      </c>
    </row>
    <row r="9" spans="1:17" s="40" customFormat="1" ht="72.95" customHeight="1">
      <c r="A9" s="34">
        <f>A8+1</f>
        <v>2</v>
      </c>
      <c r="B9" s="35" t="s">
        <v>100</v>
      </c>
      <c r="C9" s="34" t="s">
        <v>35</v>
      </c>
      <c r="D9" s="16">
        <f t="shared" ref="D9:D24" si="0">SUM(E9:I9)</f>
        <v>180</v>
      </c>
      <c r="E9" s="16">
        <v>30</v>
      </c>
      <c r="F9" s="16">
        <v>33</v>
      </c>
      <c r="G9" s="16">
        <v>36</v>
      </c>
      <c r="H9" s="16">
        <v>39</v>
      </c>
      <c r="I9" s="16">
        <v>42</v>
      </c>
      <c r="J9" s="352" t="s">
        <v>36</v>
      </c>
      <c r="K9" s="35" t="s">
        <v>110</v>
      </c>
    </row>
    <row r="10" spans="1:17" s="181" customFormat="1" ht="54" customHeight="1">
      <c r="A10" s="352">
        <f t="shared" ref="A10:A24" si="1">A9+1</f>
        <v>3</v>
      </c>
      <c r="B10" s="30" t="s">
        <v>101</v>
      </c>
      <c r="C10" s="173" t="s">
        <v>35</v>
      </c>
      <c r="D10" s="180">
        <f t="shared" si="0"/>
        <v>800</v>
      </c>
      <c r="E10" s="180">
        <v>160</v>
      </c>
      <c r="F10" s="180">
        <v>160</v>
      </c>
      <c r="G10" s="180">
        <v>160</v>
      </c>
      <c r="H10" s="180">
        <v>160</v>
      </c>
      <c r="I10" s="180">
        <v>160</v>
      </c>
      <c r="J10" s="357" t="s">
        <v>36</v>
      </c>
      <c r="K10" s="30" t="s">
        <v>110</v>
      </c>
    </row>
    <row r="11" spans="1:17" s="181" customFormat="1" ht="90.95" customHeight="1">
      <c r="A11" s="352">
        <f t="shared" si="1"/>
        <v>4</v>
      </c>
      <c r="B11" s="30" t="s">
        <v>102</v>
      </c>
      <c r="C11" s="173" t="s">
        <v>35</v>
      </c>
      <c r="D11" s="180">
        <f>SUM(E11:I11)</f>
        <v>1000</v>
      </c>
      <c r="E11" s="180">
        <v>180</v>
      </c>
      <c r="F11" s="180">
        <v>190</v>
      </c>
      <c r="G11" s="180">
        <v>200</v>
      </c>
      <c r="H11" s="180">
        <v>210</v>
      </c>
      <c r="I11" s="180">
        <v>220</v>
      </c>
      <c r="J11" s="357" t="s">
        <v>36</v>
      </c>
      <c r="K11" s="30" t="s">
        <v>110</v>
      </c>
    </row>
    <row r="12" spans="1:17" s="181" customFormat="1" ht="55.15" customHeight="1">
      <c r="A12" s="352">
        <f t="shared" si="1"/>
        <v>5</v>
      </c>
      <c r="B12" s="30" t="s">
        <v>802</v>
      </c>
      <c r="C12" s="173" t="s">
        <v>35</v>
      </c>
      <c r="D12" s="180">
        <f>SUM(E12:I12)</f>
        <v>100</v>
      </c>
      <c r="E12" s="180">
        <v>20</v>
      </c>
      <c r="F12" s="180">
        <v>20</v>
      </c>
      <c r="G12" s="180">
        <v>20</v>
      </c>
      <c r="H12" s="180">
        <v>20</v>
      </c>
      <c r="I12" s="180">
        <v>20</v>
      </c>
      <c r="J12" s="357" t="s">
        <v>36</v>
      </c>
      <c r="K12" s="30" t="s">
        <v>110</v>
      </c>
    </row>
    <row r="13" spans="1:17" s="181" customFormat="1" ht="35.65" customHeight="1">
      <c r="A13" s="352"/>
      <c r="B13" s="30" t="s">
        <v>803</v>
      </c>
      <c r="C13" s="357"/>
      <c r="D13" s="180"/>
      <c r="E13" s="180"/>
      <c r="F13" s="180"/>
      <c r="G13" s="180"/>
      <c r="H13" s="180"/>
      <c r="I13" s="180"/>
      <c r="J13" s="357"/>
      <c r="K13" s="30"/>
    </row>
    <row r="14" spans="1:17" s="181" customFormat="1" ht="72.95" customHeight="1">
      <c r="A14" s="382">
        <f>A12+1</f>
        <v>6</v>
      </c>
      <c r="B14" s="30" t="s">
        <v>822</v>
      </c>
      <c r="C14" s="385" t="s">
        <v>35</v>
      </c>
      <c r="D14" s="180">
        <f>SUM(E14:I14)</f>
        <v>500</v>
      </c>
      <c r="E14" s="180">
        <v>100</v>
      </c>
      <c r="F14" s="180">
        <v>100</v>
      </c>
      <c r="G14" s="180">
        <v>100</v>
      </c>
      <c r="H14" s="180">
        <v>100</v>
      </c>
      <c r="I14" s="180">
        <v>100</v>
      </c>
      <c r="J14" s="385" t="s">
        <v>36</v>
      </c>
      <c r="K14" s="30" t="s">
        <v>414</v>
      </c>
    </row>
    <row r="15" spans="1:17" s="181" customFormat="1" ht="57.75" customHeight="1">
      <c r="A15" s="382">
        <f t="shared" si="1"/>
        <v>7</v>
      </c>
      <c r="B15" s="30" t="s">
        <v>103</v>
      </c>
      <c r="C15" s="173" t="s">
        <v>35</v>
      </c>
      <c r="D15" s="180">
        <f>SUM(E15:I15)</f>
        <v>1500</v>
      </c>
      <c r="E15" s="180">
        <v>300</v>
      </c>
      <c r="F15" s="180">
        <v>300</v>
      </c>
      <c r="G15" s="180">
        <v>300</v>
      </c>
      <c r="H15" s="180">
        <v>300</v>
      </c>
      <c r="I15" s="180">
        <v>300</v>
      </c>
      <c r="J15" s="357" t="s">
        <v>36</v>
      </c>
      <c r="K15" s="30" t="s">
        <v>110</v>
      </c>
    </row>
    <row r="16" spans="1:17" s="181" customFormat="1" ht="92.1" customHeight="1">
      <c r="A16" s="382">
        <f t="shared" si="1"/>
        <v>8</v>
      </c>
      <c r="B16" s="30" t="s">
        <v>104</v>
      </c>
      <c r="C16" s="173" t="s">
        <v>35</v>
      </c>
      <c r="D16" s="180">
        <f t="shared" si="0"/>
        <v>800</v>
      </c>
      <c r="E16" s="180">
        <v>70</v>
      </c>
      <c r="F16" s="180">
        <v>150</v>
      </c>
      <c r="G16" s="180">
        <v>180</v>
      </c>
      <c r="H16" s="180">
        <v>200</v>
      </c>
      <c r="I16" s="180">
        <v>200</v>
      </c>
      <c r="J16" s="357" t="s">
        <v>36</v>
      </c>
      <c r="K16" s="30" t="s">
        <v>415</v>
      </c>
    </row>
    <row r="17" spans="1:11" s="181" customFormat="1" ht="92.1" customHeight="1">
      <c r="A17" s="382">
        <f t="shared" si="1"/>
        <v>9</v>
      </c>
      <c r="B17" s="30" t="s">
        <v>105</v>
      </c>
      <c r="C17" s="173" t="s">
        <v>35</v>
      </c>
      <c r="D17" s="180">
        <f t="shared" si="0"/>
        <v>605</v>
      </c>
      <c r="E17" s="180">
        <v>121</v>
      </c>
      <c r="F17" s="180">
        <v>121</v>
      </c>
      <c r="G17" s="180">
        <v>121</v>
      </c>
      <c r="H17" s="180">
        <v>121</v>
      </c>
      <c r="I17" s="180">
        <v>121</v>
      </c>
      <c r="J17" s="357" t="s">
        <v>36</v>
      </c>
      <c r="K17" s="30" t="s">
        <v>415</v>
      </c>
    </row>
    <row r="18" spans="1:11" s="181" customFormat="1" ht="91.9" customHeight="1">
      <c r="A18" s="382">
        <f t="shared" si="1"/>
        <v>10</v>
      </c>
      <c r="B18" s="30" t="s">
        <v>108</v>
      </c>
      <c r="C18" s="173">
        <v>2014</v>
      </c>
      <c r="D18" s="180">
        <f t="shared" si="0"/>
        <v>60</v>
      </c>
      <c r="E18" s="180">
        <v>60</v>
      </c>
      <c r="F18" s="180"/>
      <c r="G18" s="180"/>
      <c r="H18" s="180"/>
      <c r="I18" s="180"/>
      <c r="J18" s="357" t="s">
        <v>36</v>
      </c>
      <c r="K18" s="30" t="s">
        <v>804</v>
      </c>
    </row>
    <row r="19" spans="1:11" s="181" customFormat="1" ht="56.25">
      <c r="A19" s="382">
        <f t="shared" si="1"/>
        <v>11</v>
      </c>
      <c r="B19" s="30" t="s">
        <v>106</v>
      </c>
      <c r="C19" s="173">
        <v>2014</v>
      </c>
      <c r="D19" s="180">
        <f t="shared" si="0"/>
        <v>155</v>
      </c>
      <c r="E19" s="180">
        <v>155</v>
      </c>
      <c r="F19" s="180"/>
      <c r="G19" s="180"/>
      <c r="H19" s="180"/>
      <c r="I19" s="180"/>
      <c r="J19" s="357" t="s">
        <v>36</v>
      </c>
      <c r="K19" s="30" t="s">
        <v>111</v>
      </c>
    </row>
    <row r="20" spans="1:11" s="181" customFormat="1" ht="75" customHeight="1">
      <c r="A20" s="382">
        <f t="shared" si="1"/>
        <v>12</v>
      </c>
      <c r="B20" s="30" t="s">
        <v>107</v>
      </c>
      <c r="C20" s="357">
        <v>2014</v>
      </c>
      <c r="D20" s="180">
        <f t="shared" si="0"/>
        <v>48</v>
      </c>
      <c r="E20" s="180">
        <v>32</v>
      </c>
      <c r="F20" s="180">
        <v>16</v>
      </c>
      <c r="G20" s="180"/>
      <c r="H20" s="180"/>
      <c r="I20" s="180"/>
      <c r="J20" s="357" t="s">
        <v>36</v>
      </c>
      <c r="K20" s="30" t="s">
        <v>414</v>
      </c>
    </row>
    <row r="21" spans="1:11" s="181" customFormat="1" ht="75" customHeight="1">
      <c r="A21" s="407">
        <f t="shared" si="1"/>
        <v>13</v>
      </c>
      <c r="B21" s="176" t="s">
        <v>417</v>
      </c>
      <c r="C21" s="174">
        <v>2014</v>
      </c>
      <c r="D21" s="182">
        <f>SUM(E21:I21)</f>
        <v>52</v>
      </c>
      <c r="E21" s="182">
        <v>52</v>
      </c>
      <c r="F21" s="182"/>
      <c r="G21" s="182"/>
      <c r="H21" s="182"/>
      <c r="I21" s="182"/>
      <c r="J21" s="358" t="s">
        <v>36</v>
      </c>
      <c r="K21" s="176" t="s">
        <v>414</v>
      </c>
    </row>
    <row r="22" spans="1:11" s="181" customFormat="1" ht="132" customHeight="1">
      <c r="A22" s="408"/>
      <c r="B22" s="177" t="s">
        <v>416</v>
      </c>
      <c r="C22" s="175"/>
      <c r="D22" s="183"/>
      <c r="E22" s="183"/>
      <c r="F22" s="183"/>
      <c r="G22" s="183"/>
      <c r="H22" s="183"/>
      <c r="I22" s="183"/>
      <c r="J22" s="359"/>
      <c r="K22" s="177"/>
    </row>
    <row r="23" spans="1:11" s="181" customFormat="1" ht="185.1" customHeight="1">
      <c r="A23" s="382">
        <f>A21+1</f>
        <v>14</v>
      </c>
      <c r="B23" s="30" t="s">
        <v>790</v>
      </c>
      <c r="C23" s="385">
        <v>2014</v>
      </c>
      <c r="D23" s="180">
        <f t="shared" si="0"/>
        <v>20</v>
      </c>
      <c r="E23" s="180">
        <v>20</v>
      </c>
      <c r="F23" s="180"/>
      <c r="G23" s="180"/>
      <c r="H23" s="180"/>
      <c r="I23" s="180"/>
      <c r="J23" s="385" t="s">
        <v>36</v>
      </c>
      <c r="K23" s="30" t="s">
        <v>414</v>
      </c>
    </row>
    <row r="24" spans="1:11" s="181" customFormat="1" ht="110.1" customHeight="1">
      <c r="A24" s="403">
        <f t="shared" si="1"/>
        <v>15</v>
      </c>
      <c r="B24" s="383" t="s">
        <v>805</v>
      </c>
      <c r="C24" s="405" t="s">
        <v>109</v>
      </c>
      <c r="D24" s="397">
        <f t="shared" si="0"/>
        <v>4620.2</v>
      </c>
      <c r="E24" s="397"/>
      <c r="F24" s="397">
        <v>250</v>
      </c>
      <c r="G24" s="397"/>
      <c r="H24" s="399">
        <v>3704.15</v>
      </c>
      <c r="I24" s="397">
        <v>666.05</v>
      </c>
      <c r="J24" s="401" t="s">
        <v>36</v>
      </c>
      <c r="K24" s="383" t="s">
        <v>807</v>
      </c>
    </row>
    <row r="25" spans="1:11" s="181" customFormat="1" ht="309.95" customHeight="1">
      <c r="A25" s="404"/>
      <c r="B25" s="384" t="s">
        <v>808</v>
      </c>
      <c r="C25" s="406"/>
      <c r="D25" s="398"/>
      <c r="E25" s="398"/>
      <c r="F25" s="398"/>
      <c r="G25" s="398"/>
      <c r="H25" s="400"/>
      <c r="I25" s="398"/>
      <c r="J25" s="402"/>
      <c r="K25" s="384" t="s">
        <v>806</v>
      </c>
    </row>
    <row r="26" spans="1:11" s="40" customFormat="1" ht="37.5">
      <c r="A26" s="387">
        <f>A24+1</f>
        <v>16</v>
      </c>
      <c r="B26" s="389" t="s">
        <v>52</v>
      </c>
      <c r="C26" s="387" t="s">
        <v>35</v>
      </c>
      <c r="D26" s="28">
        <f>SUM(E26:I26)</f>
        <v>11020.199999999999</v>
      </c>
      <c r="E26" s="28">
        <f>SUM(E8:E25)</f>
        <v>1400</v>
      </c>
      <c r="F26" s="28">
        <f t="shared" ref="F26:I26" si="2">SUM(F8:F25)</f>
        <v>1448</v>
      </c>
      <c r="G26" s="28">
        <f t="shared" si="2"/>
        <v>1233</v>
      </c>
      <c r="H26" s="28">
        <f t="shared" si="2"/>
        <v>4978.1499999999996</v>
      </c>
      <c r="I26" s="28">
        <f t="shared" si="2"/>
        <v>1961.05</v>
      </c>
      <c r="J26" s="387" t="s">
        <v>36</v>
      </c>
      <c r="K26" s="388"/>
    </row>
    <row r="28" spans="1:11">
      <c r="D28" s="29">
        <f>SUM(D8:D25)</f>
        <v>11020.2</v>
      </c>
    </row>
  </sheetData>
  <mergeCells count="21">
    <mergeCell ref="A21:A22"/>
    <mergeCell ref="J4:J6"/>
    <mergeCell ref="K4:K6"/>
    <mergeCell ref="A1:K1"/>
    <mergeCell ref="A2:K2"/>
    <mergeCell ref="A3:K3"/>
    <mergeCell ref="D5:D6"/>
    <mergeCell ref="E5:I5"/>
    <mergeCell ref="D4:I4"/>
    <mergeCell ref="C4:C6"/>
    <mergeCell ref="B4:B6"/>
    <mergeCell ref="A4:A6"/>
    <mergeCell ref="G24:G25"/>
    <mergeCell ref="H24:H25"/>
    <mergeCell ref="I24:I25"/>
    <mergeCell ref="J24:J25"/>
    <mergeCell ref="A24:A25"/>
    <mergeCell ref="C24:C25"/>
    <mergeCell ref="D24:D25"/>
    <mergeCell ref="E24:E25"/>
    <mergeCell ref="F24:F25"/>
  </mergeCells>
  <phoneticPr fontId="0" type="noConversion"/>
  <printOptions horizontalCentered="1"/>
  <pageMargins left="0.78740157480314965" right="0.78740157480314965" top="0.98425196850393704" bottom="0.39370078740157483" header="0.51181102362204722" footer="0.19685039370078741"/>
  <pageSetup paperSize="9" scale="98" fitToHeight="7" orientation="landscape" r:id="rId1"/>
  <headerFooter alignWithMargins="0">
    <oddFooter>&amp;CПриложение №3.1 &amp;R&amp;P</oddFooter>
  </headerFooter>
  <rowBreaks count="1" manualBreakCount="1">
    <brk id="23" max="10" man="1"/>
  </rowBreaks>
  <ignoredErrors>
    <ignoredError sqref="E26:I26" formulaRange="1"/>
  </ignoredErrors>
</worksheet>
</file>

<file path=xl/worksheets/sheet6.xml><?xml version="1.0" encoding="utf-8"?>
<worksheet xmlns="http://schemas.openxmlformats.org/spreadsheetml/2006/main" xmlns:r="http://schemas.openxmlformats.org/officeDocument/2006/relationships">
  <sheetPr>
    <tabColor theme="5" tint="0.39997558519241921"/>
    <pageSetUpPr fitToPage="1"/>
  </sheetPr>
  <dimension ref="A1:Q26"/>
  <sheetViews>
    <sheetView workbookViewId="0">
      <pane ySplit="6" topLeftCell="A7" activePane="bottomLeft" state="frozen"/>
      <selection pane="bottomLeft" activeCell="J4" sqref="J4:J6"/>
    </sheetView>
  </sheetViews>
  <sheetFormatPr defaultColWidth="9.140625" defaultRowHeight="18.75"/>
  <cols>
    <col min="1" max="1" width="6.28515625" style="1" customWidth="1"/>
    <col min="2" max="2" width="25.85546875" style="1" customWidth="1"/>
    <col min="3" max="3" width="9.140625" style="1"/>
    <col min="4" max="4" width="10.28515625" style="1" customWidth="1"/>
    <col min="5" max="9" width="9.140625" style="1"/>
    <col min="10" max="10" width="12.5703125" style="1" customWidth="1"/>
    <col min="11" max="11" width="23" style="1" customWidth="1"/>
    <col min="12" max="16384" width="9.140625" style="1"/>
  </cols>
  <sheetData>
    <row r="1" spans="1:17" ht="18.75" customHeight="1">
      <c r="A1" s="413" t="s">
        <v>9</v>
      </c>
      <c r="B1" s="413"/>
      <c r="C1" s="413"/>
      <c r="D1" s="413"/>
      <c r="E1" s="413"/>
      <c r="F1" s="413"/>
      <c r="G1" s="413"/>
      <c r="H1" s="413"/>
      <c r="I1" s="413"/>
      <c r="J1" s="413"/>
      <c r="K1" s="413"/>
    </row>
    <row r="2" spans="1:17" ht="36.75" customHeight="1">
      <c r="A2" s="417" t="s">
        <v>114</v>
      </c>
      <c r="B2" s="417"/>
      <c r="C2" s="417"/>
      <c r="D2" s="417"/>
      <c r="E2" s="417"/>
      <c r="F2" s="417"/>
      <c r="G2" s="417"/>
      <c r="H2" s="417"/>
      <c r="I2" s="417"/>
      <c r="J2" s="417"/>
      <c r="K2" s="417"/>
      <c r="L2" s="2"/>
      <c r="M2" s="2"/>
      <c r="N2" s="2"/>
      <c r="O2" s="2"/>
      <c r="P2" s="2"/>
      <c r="Q2" s="2"/>
    </row>
    <row r="3" spans="1:17" ht="18.75" customHeight="1">
      <c r="A3" s="415" t="s">
        <v>11</v>
      </c>
      <c r="B3" s="415"/>
      <c r="C3" s="415"/>
      <c r="D3" s="415"/>
      <c r="E3" s="415"/>
      <c r="F3" s="415"/>
      <c r="G3" s="415"/>
      <c r="H3" s="415"/>
      <c r="I3" s="415"/>
      <c r="J3" s="415"/>
      <c r="K3" s="415"/>
    </row>
    <row r="4" spans="1:17" s="3" customFormat="1" ht="24.95" customHeight="1">
      <c r="A4" s="412" t="s">
        <v>3</v>
      </c>
      <c r="B4" s="412" t="s">
        <v>0</v>
      </c>
      <c r="C4" s="412" t="s">
        <v>4</v>
      </c>
      <c r="D4" s="412" t="s">
        <v>6</v>
      </c>
      <c r="E4" s="412"/>
      <c r="F4" s="412"/>
      <c r="G4" s="412"/>
      <c r="H4" s="412"/>
      <c r="I4" s="412"/>
      <c r="J4" s="412" t="s">
        <v>7</v>
      </c>
      <c r="K4" s="412" t="s">
        <v>8</v>
      </c>
    </row>
    <row r="5" spans="1:17" s="3" customFormat="1" ht="24.95" customHeight="1">
      <c r="A5" s="412"/>
      <c r="B5" s="412"/>
      <c r="C5" s="412"/>
      <c r="D5" s="412" t="s">
        <v>1</v>
      </c>
      <c r="E5" s="412" t="s">
        <v>5</v>
      </c>
      <c r="F5" s="412"/>
      <c r="G5" s="412"/>
      <c r="H5" s="412"/>
      <c r="I5" s="412"/>
      <c r="J5" s="412"/>
      <c r="K5" s="412"/>
    </row>
    <row r="6" spans="1:17" s="3" customFormat="1" ht="24.95" customHeight="1">
      <c r="A6" s="412"/>
      <c r="B6" s="412"/>
      <c r="C6" s="412"/>
      <c r="D6" s="412"/>
      <c r="E6" s="4">
        <v>2014</v>
      </c>
      <c r="F6" s="4">
        <v>2015</v>
      </c>
      <c r="G6" s="4">
        <v>2016</v>
      </c>
      <c r="H6" s="4">
        <v>2017</v>
      </c>
      <c r="I6" s="4">
        <v>2018</v>
      </c>
      <c r="J6" s="412"/>
      <c r="K6" s="412"/>
    </row>
    <row r="7" spans="1:17" s="5" customFormat="1" ht="15.75">
      <c r="A7" s="18">
        <v>1</v>
      </c>
      <c r="B7" s="18">
        <v>2</v>
      </c>
      <c r="C7" s="18">
        <v>3</v>
      </c>
      <c r="D7" s="18">
        <v>4</v>
      </c>
      <c r="E7" s="18">
        <v>5</v>
      </c>
      <c r="F7" s="18">
        <v>6</v>
      </c>
      <c r="G7" s="18">
        <v>7</v>
      </c>
      <c r="H7" s="18">
        <v>8</v>
      </c>
      <c r="I7" s="18">
        <v>9</v>
      </c>
      <c r="J7" s="18">
        <v>10</v>
      </c>
      <c r="K7" s="18">
        <v>11</v>
      </c>
    </row>
    <row r="8" spans="1:17" ht="114.75" customHeight="1">
      <c r="A8" s="10">
        <v>1</v>
      </c>
      <c r="B8" s="22" t="s">
        <v>71</v>
      </c>
      <c r="C8" s="10" t="s">
        <v>35</v>
      </c>
      <c r="D8" s="16">
        <f>E8+F8+G8+H8+I8</f>
        <v>600</v>
      </c>
      <c r="E8" s="16">
        <v>120</v>
      </c>
      <c r="F8" s="16">
        <v>120</v>
      </c>
      <c r="G8" s="16">
        <v>120</v>
      </c>
      <c r="H8" s="16">
        <v>120</v>
      </c>
      <c r="I8" s="16">
        <v>120</v>
      </c>
      <c r="J8" s="10" t="s">
        <v>36</v>
      </c>
      <c r="K8" s="53" t="s">
        <v>124</v>
      </c>
    </row>
    <row r="9" spans="1:17" ht="130.5" customHeight="1">
      <c r="A9" s="10">
        <v>2</v>
      </c>
      <c r="B9" s="9" t="s">
        <v>72</v>
      </c>
      <c r="C9" s="10" t="s">
        <v>74</v>
      </c>
      <c r="D9" s="16">
        <f>E9+F9+G9+H9+I9</f>
        <v>8500</v>
      </c>
      <c r="E9" s="16">
        <v>1700</v>
      </c>
      <c r="F9" s="16">
        <v>1700</v>
      </c>
      <c r="G9" s="16">
        <v>1700</v>
      </c>
      <c r="H9" s="16">
        <v>1700</v>
      </c>
      <c r="I9" s="16">
        <v>1700</v>
      </c>
      <c r="J9" s="10" t="s">
        <v>36</v>
      </c>
      <c r="K9" s="53" t="s">
        <v>123</v>
      </c>
    </row>
    <row r="10" spans="1:17" ht="114" customHeight="1">
      <c r="A10" s="10">
        <v>3</v>
      </c>
      <c r="B10" s="9" t="s">
        <v>73</v>
      </c>
      <c r="C10" s="10" t="s">
        <v>75</v>
      </c>
      <c r="D10" s="16">
        <f>E10+F10+G10+H10+I10</f>
        <v>150</v>
      </c>
      <c r="E10" s="16">
        <v>30</v>
      </c>
      <c r="F10" s="16">
        <v>30</v>
      </c>
      <c r="G10" s="16">
        <v>30</v>
      </c>
      <c r="H10" s="16">
        <v>30</v>
      </c>
      <c r="I10" s="16">
        <v>30</v>
      </c>
      <c r="J10" s="10" t="s">
        <v>36</v>
      </c>
      <c r="K10" s="53" t="s">
        <v>125</v>
      </c>
    </row>
    <row r="11" spans="1:17" ht="114.75" customHeight="1">
      <c r="A11" s="10">
        <v>4</v>
      </c>
      <c r="B11" s="9" t="s">
        <v>76</v>
      </c>
      <c r="C11" s="10" t="s">
        <v>35</v>
      </c>
      <c r="D11" s="16">
        <f>E11+F11+G11+H11+I11</f>
        <v>12280</v>
      </c>
      <c r="E11" s="16">
        <v>2150</v>
      </c>
      <c r="F11" s="16">
        <v>2280</v>
      </c>
      <c r="G11" s="16">
        <v>2450</v>
      </c>
      <c r="H11" s="16">
        <v>2600</v>
      </c>
      <c r="I11" s="16">
        <v>2800</v>
      </c>
      <c r="J11" s="10" t="s">
        <v>36</v>
      </c>
      <c r="K11" s="54" t="s">
        <v>226</v>
      </c>
    </row>
    <row r="12" spans="1:17" ht="37.5">
      <c r="A12" s="10">
        <v>5</v>
      </c>
      <c r="B12" s="24" t="s">
        <v>52</v>
      </c>
      <c r="C12" s="23"/>
      <c r="D12" s="28">
        <f>SUM(E12:I12)</f>
        <v>21530</v>
      </c>
      <c r="E12" s="28">
        <f>SUM(E8:E11)</f>
        <v>4000</v>
      </c>
      <c r="F12" s="28">
        <f>SUM(F8:F11)</f>
        <v>4130</v>
      </c>
      <c r="G12" s="28">
        <f>SUM(G8:G11)</f>
        <v>4300</v>
      </c>
      <c r="H12" s="28">
        <f>SUM(H8:H11)</f>
        <v>4450</v>
      </c>
      <c r="I12" s="28">
        <f>SUM(I8:I11)</f>
        <v>4650</v>
      </c>
      <c r="J12" s="10" t="s">
        <v>36</v>
      </c>
      <c r="K12" s="10"/>
    </row>
    <row r="13" spans="1:17">
      <c r="A13" s="20"/>
      <c r="B13" s="21"/>
      <c r="C13" s="21"/>
      <c r="D13" s="25"/>
      <c r="E13" s="25"/>
      <c r="F13" s="25"/>
      <c r="G13" s="25"/>
      <c r="H13" s="25"/>
      <c r="I13" s="25"/>
      <c r="J13" s="21"/>
      <c r="K13" s="20"/>
    </row>
    <row r="14" spans="1:17">
      <c r="A14" s="19"/>
      <c r="B14" s="19"/>
      <c r="C14" s="19"/>
      <c r="D14" s="26"/>
      <c r="E14" s="26"/>
      <c r="F14" s="26"/>
      <c r="G14" s="26"/>
      <c r="H14" s="26"/>
      <c r="I14" s="26"/>
      <c r="J14" s="19"/>
      <c r="K14" s="19"/>
    </row>
    <row r="15" spans="1:17">
      <c r="A15" s="19"/>
      <c r="B15" s="19"/>
      <c r="C15" s="19"/>
      <c r="D15" s="26"/>
      <c r="E15" s="26"/>
      <c r="F15" s="26"/>
      <c r="G15" s="26"/>
      <c r="H15" s="26"/>
      <c r="I15" s="26"/>
      <c r="J15" s="19"/>
      <c r="K15" s="19"/>
    </row>
    <row r="16" spans="1:17">
      <c r="A16" s="19"/>
      <c r="B16" s="19"/>
      <c r="C16" s="19"/>
      <c r="D16" s="26"/>
      <c r="E16" s="26"/>
      <c r="F16" s="26"/>
      <c r="G16" s="26"/>
      <c r="H16" s="26"/>
      <c r="I16" s="26"/>
      <c r="J16" s="19"/>
      <c r="K16" s="19"/>
    </row>
    <row r="17" spans="1:11">
      <c r="A17" s="19"/>
      <c r="B17" s="19"/>
      <c r="C17" s="19"/>
      <c r="D17" s="26"/>
      <c r="E17" s="26"/>
      <c r="F17" s="26"/>
      <c r="G17" s="26"/>
      <c r="H17" s="26"/>
      <c r="I17" s="26"/>
      <c r="J17" s="19"/>
      <c r="K17" s="19"/>
    </row>
    <row r="18" spans="1:11">
      <c r="A18" s="19"/>
      <c r="B18" s="19"/>
      <c r="C18" s="19"/>
      <c r="D18" s="26"/>
      <c r="E18" s="26"/>
      <c r="F18" s="26"/>
      <c r="G18" s="26"/>
      <c r="H18" s="26"/>
      <c r="I18" s="26"/>
      <c r="J18" s="19"/>
      <c r="K18" s="19"/>
    </row>
    <row r="19" spans="1:11">
      <c r="A19" s="19"/>
      <c r="B19" s="19"/>
      <c r="C19" s="19"/>
      <c r="D19" s="26"/>
      <c r="E19" s="26"/>
      <c r="F19" s="26"/>
      <c r="G19" s="26"/>
      <c r="H19" s="26"/>
      <c r="I19" s="26"/>
      <c r="J19" s="19"/>
      <c r="K19" s="19"/>
    </row>
    <row r="20" spans="1:11">
      <c r="A20" s="19"/>
      <c r="B20" s="19"/>
      <c r="C20" s="19"/>
      <c r="D20" s="26"/>
      <c r="E20" s="26"/>
      <c r="F20" s="26"/>
      <c r="G20" s="26"/>
      <c r="H20" s="26"/>
      <c r="I20" s="26"/>
      <c r="J20" s="19"/>
      <c r="K20" s="19"/>
    </row>
    <row r="21" spans="1:11">
      <c r="A21" s="19"/>
      <c r="B21" s="19"/>
      <c r="C21" s="19"/>
      <c r="D21" s="26"/>
      <c r="E21" s="26"/>
      <c r="F21" s="26"/>
      <c r="G21" s="26"/>
      <c r="H21" s="26"/>
      <c r="I21" s="26"/>
      <c r="J21" s="19"/>
      <c r="K21" s="19"/>
    </row>
    <row r="22" spans="1:11">
      <c r="A22" s="19"/>
      <c r="B22" s="19"/>
      <c r="C22" s="19"/>
      <c r="D22" s="19"/>
      <c r="E22" s="19"/>
      <c r="F22" s="19"/>
      <c r="G22" s="19"/>
      <c r="H22" s="19"/>
      <c r="I22" s="19"/>
      <c r="J22" s="19"/>
      <c r="K22" s="19"/>
    </row>
    <row r="23" spans="1:11">
      <c r="A23" s="19"/>
      <c r="B23" s="19"/>
      <c r="C23" s="19"/>
      <c r="D23" s="19"/>
      <c r="E23" s="19"/>
      <c r="F23" s="19"/>
      <c r="G23" s="19"/>
      <c r="H23" s="19"/>
      <c r="I23" s="19"/>
      <c r="J23" s="19"/>
      <c r="K23" s="19"/>
    </row>
    <row r="24" spans="1:11">
      <c r="A24" s="19"/>
      <c r="B24" s="19"/>
      <c r="C24" s="19"/>
      <c r="D24" s="19"/>
      <c r="E24" s="19"/>
      <c r="F24" s="19"/>
      <c r="G24" s="19"/>
      <c r="H24" s="19"/>
      <c r="I24" s="19"/>
      <c r="J24" s="19"/>
      <c r="K24" s="19"/>
    </row>
    <row r="25" spans="1:11">
      <c r="A25" s="19"/>
      <c r="B25" s="19"/>
      <c r="C25" s="19"/>
      <c r="D25" s="19"/>
      <c r="E25" s="19"/>
      <c r="F25" s="19"/>
      <c r="G25" s="19"/>
      <c r="H25" s="19"/>
      <c r="I25" s="19"/>
      <c r="J25" s="19"/>
      <c r="K25" s="19"/>
    </row>
    <row r="26" spans="1:11">
      <c r="A26" s="19"/>
      <c r="B26" s="19"/>
      <c r="C26" s="19"/>
      <c r="D26" s="19"/>
      <c r="E26" s="19"/>
      <c r="F26" s="19"/>
      <c r="G26" s="19"/>
      <c r="H26" s="19"/>
      <c r="I26" s="19"/>
      <c r="J26" s="19"/>
      <c r="K26" s="19"/>
    </row>
  </sheetData>
  <mergeCells count="11">
    <mergeCell ref="J4:J6"/>
    <mergeCell ref="K4:K6"/>
    <mergeCell ref="D5:D6"/>
    <mergeCell ref="E5:I5"/>
    <mergeCell ref="A1:K1"/>
    <mergeCell ref="A2:K2"/>
    <mergeCell ref="A3:K3"/>
    <mergeCell ref="A4:A6"/>
    <mergeCell ref="B4:B6"/>
    <mergeCell ref="C4:C6"/>
    <mergeCell ref="D4:I4"/>
  </mergeCells>
  <phoneticPr fontId="0" type="noConversion"/>
  <printOptions horizontalCentered="1"/>
  <pageMargins left="0.78740157480314965" right="0.78740157480314965" top="0.98425196850393704" bottom="0.39370078740157483" header="0.51181102362204722" footer="0.31496062992125984"/>
  <pageSetup paperSize="9" scale="99" fitToHeight="2" orientation="landscape" r:id="rId1"/>
  <headerFooter alignWithMargins="0">
    <oddFooter>&amp;CПриложение №3.2&amp;R&amp;P</oddFooter>
  </headerFooter>
  <ignoredErrors>
    <ignoredError sqref="E12:G12 H12:I12" formulaRange="1"/>
  </ignoredErrors>
</worksheet>
</file>

<file path=xl/worksheets/sheet7.xml><?xml version="1.0" encoding="utf-8"?>
<worksheet xmlns="http://schemas.openxmlformats.org/spreadsheetml/2006/main" xmlns:r="http://schemas.openxmlformats.org/officeDocument/2006/relationships">
  <sheetPr>
    <tabColor theme="3" tint="0.39997558519241921"/>
  </sheetPr>
  <dimension ref="A1:Q111"/>
  <sheetViews>
    <sheetView view="pageBreakPreview" zoomScaleSheetLayoutView="100" workbookViewId="0">
      <selection activeCell="J56" sqref="J56"/>
    </sheetView>
  </sheetViews>
  <sheetFormatPr defaultColWidth="9.140625" defaultRowHeight="18.75"/>
  <cols>
    <col min="1" max="1" width="4.5703125" style="1" customWidth="1"/>
    <col min="2" max="2" width="23.85546875" style="1" customWidth="1"/>
    <col min="3" max="3" width="9" style="2" customWidth="1"/>
    <col min="4" max="4" width="10.140625" style="27" customWidth="1"/>
    <col min="5" max="9" width="9.85546875" style="27" customWidth="1"/>
    <col min="10" max="10" width="11.85546875" style="2" customWidth="1"/>
    <col min="11" max="11" width="23.28515625" style="1" customWidth="1"/>
    <col min="12" max="16384" width="9.140625" style="1"/>
  </cols>
  <sheetData>
    <row r="1" spans="1:17" ht="18.75" customHeight="1">
      <c r="A1" s="420" t="s">
        <v>12</v>
      </c>
      <c r="B1" s="420"/>
      <c r="C1" s="420"/>
      <c r="D1" s="420"/>
      <c r="E1" s="420"/>
      <c r="F1" s="420"/>
      <c r="G1" s="420"/>
      <c r="H1" s="420"/>
      <c r="I1" s="420"/>
      <c r="J1" s="420"/>
      <c r="K1" s="420"/>
    </row>
    <row r="2" spans="1:17" ht="58.5" hidden="1" customHeight="1">
      <c r="A2" s="421" t="s">
        <v>13</v>
      </c>
      <c r="B2" s="421"/>
      <c r="C2" s="421"/>
      <c r="D2" s="421"/>
      <c r="E2" s="421"/>
      <c r="F2" s="421"/>
      <c r="G2" s="421"/>
      <c r="H2" s="421"/>
      <c r="I2" s="421"/>
      <c r="J2" s="421"/>
      <c r="K2" s="421"/>
      <c r="L2" s="2"/>
      <c r="M2" s="2"/>
      <c r="N2" s="2"/>
      <c r="O2" s="2"/>
      <c r="P2" s="2"/>
      <c r="Q2" s="2"/>
    </row>
    <row r="3" spans="1:17" ht="18.75" customHeight="1">
      <c r="A3" s="422" t="s">
        <v>14</v>
      </c>
      <c r="B3" s="422"/>
      <c r="C3" s="422"/>
      <c r="D3" s="422"/>
      <c r="E3" s="422"/>
      <c r="F3" s="422"/>
      <c r="G3" s="422"/>
      <c r="H3" s="422"/>
      <c r="I3" s="422"/>
      <c r="J3" s="422"/>
      <c r="K3" s="422"/>
    </row>
    <row r="4" spans="1:17" s="3" customFormat="1" ht="24.95" customHeight="1">
      <c r="A4" s="418" t="s">
        <v>3</v>
      </c>
      <c r="B4" s="418" t="s">
        <v>0</v>
      </c>
      <c r="C4" s="418" t="s">
        <v>4</v>
      </c>
      <c r="D4" s="419" t="s">
        <v>6</v>
      </c>
      <c r="E4" s="419"/>
      <c r="F4" s="419"/>
      <c r="G4" s="419"/>
      <c r="H4" s="419"/>
      <c r="I4" s="419"/>
      <c r="J4" s="418" t="s">
        <v>7</v>
      </c>
      <c r="K4" s="418" t="s">
        <v>8</v>
      </c>
    </row>
    <row r="5" spans="1:17" s="3" customFormat="1" ht="24.95" customHeight="1">
      <c r="A5" s="418"/>
      <c r="B5" s="418"/>
      <c r="C5" s="418"/>
      <c r="D5" s="419" t="s">
        <v>1</v>
      </c>
      <c r="E5" s="419" t="s">
        <v>5</v>
      </c>
      <c r="F5" s="419"/>
      <c r="G5" s="419"/>
      <c r="H5" s="419"/>
      <c r="I5" s="419"/>
      <c r="J5" s="418"/>
      <c r="K5" s="418"/>
    </row>
    <row r="6" spans="1:17" s="3" customFormat="1" ht="24.95" customHeight="1">
      <c r="A6" s="418"/>
      <c r="B6" s="418"/>
      <c r="C6" s="418"/>
      <c r="D6" s="419"/>
      <c r="E6" s="118">
        <v>2014</v>
      </c>
      <c r="F6" s="118">
        <v>2015</v>
      </c>
      <c r="G6" s="118">
        <v>2016</v>
      </c>
      <c r="H6" s="118">
        <v>2017</v>
      </c>
      <c r="I6" s="118">
        <v>2018</v>
      </c>
      <c r="J6" s="418"/>
      <c r="K6" s="418"/>
    </row>
    <row r="7" spans="1:17" s="2" customFormat="1">
      <c r="A7" s="119">
        <v>1</v>
      </c>
      <c r="B7" s="119">
        <v>2</v>
      </c>
      <c r="C7" s="127">
        <v>3</v>
      </c>
      <c r="D7" s="130">
        <v>4</v>
      </c>
      <c r="E7" s="130">
        <v>5</v>
      </c>
      <c r="F7" s="130">
        <v>6</v>
      </c>
      <c r="G7" s="130">
        <v>7</v>
      </c>
      <c r="H7" s="130">
        <v>8</v>
      </c>
      <c r="I7" s="130">
        <v>9</v>
      </c>
      <c r="J7" s="119">
        <v>10</v>
      </c>
      <c r="K7" s="119">
        <v>11</v>
      </c>
    </row>
    <row r="8" spans="1:17" ht="37.5">
      <c r="A8" s="423">
        <v>1</v>
      </c>
      <c r="B8" s="425" t="s">
        <v>254</v>
      </c>
      <c r="C8" s="427" t="s">
        <v>35</v>
      </c>
      <c r="D8" s="16">
        <f>SUM(E8:I8)</f>
        <v>1400</v>
      </c>
      <c r="E8" s="16">
        <v>250</v>
      </c>
      <c r="F8" s="16">
        <v>250</v>
      </c>
      <c r="G8" s="16">
        <v>250</v>
      </c>
      <c r="H8" s="16">
        <v>250</v>
      </c>
      <c r="I8" s="16">
        <v>400</v>
      </c>
      <c r="J8" s="124" t="s">
        <v>36</v>
      </c>
      <c r="K8" s="425" t="s">
        <v>255</v>
      </c>
    </row>
    <row r="9" spans="1:17" ht="150" customHeight="1">
      <c r="A9" s="424"/>
      <c r="B9" s="426"/>
      <c r="C9" s="428"/>
      <c r="D9" s="16">
        <f t="shared" ref="D9:D58" si="0">SUM(E9:I9)</f>
        <v>550</v>
      </c>
      <c r="E9" s="16">
        <v>100</v>
      </c>
      <c r="F9" s="16">
        <v>100</v>
      </c>
      <c r="G9" s="16">
        <v>100</v>
      </c>
      <c r="H9" s="16">
        <v>150</v>
      </c>
      <c r="I9" s="16">
        <v>100</v>
      </c>
      <c r="J9" s="124" t="s">
        <v>69</v>
      </c>
      <c r="K9" s="426"/>
    </row>
    <row r="10" spans="1:17" ht="37.5">
      <c r="A10" s="423">
        <v>2</v>
      </c>
      <c r="B10" s="425" t="s">
        <v>256</v>
      </c>
      <c r="C10" s="427" t="s">
        <v>35</v>
      </c>
      <c r="D10" s="16">
        <f t="shared" si="0"/>
        <v>1700</v>
      </c>
      <c r="E10" s="16">
        <v>300</v>
      </c>
      <c r="F10" s="16">
        <v>300</v>
      </c>
      <c r="G10" s="16">
        <v>300</v>
      </c>
      <c r="H10" s="16">
        <v>300</v>
      </c>
      <c r="I10" s="16">
        <v>500</v>
      </c>
      <c r="J10" s="124" t="s">
        <v>36</v>
      </c>
      <c r="K10" s="425" t="s">
        <v>257</v>
      </c>
    </row>
    <row r="11" spans="1:17" ht="37.5">
      <c r="A11" s="429"/>
      <c r="B11" s="430"/>
      <c r="C11" s="431"/>
      <c r="D11" s="16">
        <f t="shared" si="0"/>
        <v>600</v>
      </c>
      <c r="E11" s="16">
        <v>100</v>
      </c>
      <c r="F11" s="16">
        <v>100</v>
      </c>
      <c r="G11" s="16">
        <v>100</v>
      </c>
      <c r="H11" s="16">
        <v>100</v>
      </c>
      <c r="I11" s="16">
        <v>200</v>
      </c>
      <c r="J11" s="124" t="s">
        <v>70</v>
      </c>
      <c r="K11" s="430"/>
    </row>
    <row r="12" spans="1:17" ht="56.25">
      <c r="A12" s="424"/>
      <c r="B12" s="426"/>
      <c r="C12" s="428"/>
      <c r="D12" s="16">
        <f t="shared" si="0"/>
        <v>1100</v>
      </c>
      <c r="E12" s="16">
        <v>200</v>
      </c>
      <c r="F12" s="16">
        <v>200</v>
      </c>
      <c r="G12" s="16">
        <v>200</v>
      </c>
      <c r="H12" s="16">
        <v>300</v>
      </c>
      <c r="I12" s="16">
        <v>200</v>
      </c>
      <c r="J12" s="124" t="s">
        <v>69</v>
      </c>
      <c r="K12" s="426"/>
    </row>
    <row r="13" spans="1:17" ht="129.94999999999999" customHeight="1">
      <c r="A13" s="12">
        <v>3</v>
      </c>
      <c r="B13" s="14" t="s">
        <v>258</v>
      </c>
      <c r="C13" s="124" t="s">
        <v>35</v>
      </c>
      <c r="D13" s="16">
        <f t="shared" si="0"/>
        <v>310</v>
      </c>
      <c r="E13" s="16">
        <v>50</v>
      </c>
      <c r="F13" s="16">
        <v>50</v>
      </c>
      <c r="G13" s="16">
        <v>70</v>
      </c>
      <c r="H13" s="16">
        <v>70</v>
      </c>
      <c r="I13" s="16">
        <v>70</v>
      </c>
      <c r="J13" s="124" t="s">
        <v>36</v>
      </c>
      <c r="K13" s="14" t="s">
        <v>259</v>
      </c>
    </row>
    <row r="14" spans="1:17" ht="37.5">
      <c r="A14" s="423">
        <v>4</v>
      </c>
      <c r="B14" s="425" t="s">
        <v>327</v>
      </c>
      <c r="C14" s="427" t="s">
        <v>35</v>
      </c>
      <c r="D14" s="16">
        <f t="shared" si="0"/>
        <v>270</v>
      </c>
      <c r="E14" s="16">
        <v>50</v>
      </c>
      <c r="F14" s="16">
        <v>50</v>
      </c>
      <c r="G14" s="16">
        <v>50</v>
      </c>
      <c r="H14" s="16">
        <v>50</v>
      </c>
      <c r="I14" s="16">
        <v>70</v>
      </c>
      <c r="J14" s="124" t="s">
        <v>36</v>
      </c>
      <c r="K14" s="425" t="s">
        <v>324</v>
      </c>
    </row>
    <row r="15" spans="1:17" ht="180" customHeight="1">
      <c r="A15" s="424"/>
      <c r="B15" s="426"/>
      <c r="C15" s="428"/>
      <c r="D15" s="16">
        <f t="shared" si="0"/>
        <v>130</v>
      </c>
      <c r="E15" s="16">
        <v>25</v>
      </c>
      <c r="F15" s="16">
        <v>25</v>
      </c>
      <c r="G15" s="16">
        <v>25</v>
      </c>
      <c r="H15" s="16">
        <v>25</v>
      </c>
      <c r="I15" s="16">
        <v>30</v>
      </c>
      <c r="J15" s="124" t="s">
        <v>69</v>
      </c>
      <c r="K15" s="426"/>
    </row>
    <row r="16" spans="1:17" ht="37.5">
      <c r="A16" s="423">
        <v>5</v>
      </c>
      <c r="B16" s="425" t="s">
        <v>260</v>
      </c>
      <c r="C16" s="427" t="s">
        <v>35</v>
      </c>
      <c r="D16" s="16">
        <f t="shared" si="0"/>
        <v>420</v>
      </c>
      <c r="E16" s="16">
        <v>80</v>
      </c>
      <c r="F16" s="16">
        <v>80</v>
      </c>
      <c r="G16" s="16">
        <v>80</v>
      </c>
      <c r="H16" s="16">
        <v>80</v>
      </c>
      <c r="I16" s="16">
        <v>100</v>
      </c>
      <c r="J16" s="124" t="s">
        <v>36</v>
      </c>
      <c r="K16" s="425" t="s">
        <v>325</v>
      </c>
    </row>
    <row r="17" spans="1:11" ht="95.1" customHeight="1">
      <c r="A17" s="424"/>
      <c r="B17" s="426"/>
      <c r="C17" s="428"/>
      <c r="D17" s="16">
        <f t="shared" si="0"/>
        <v>240</v>
      </c>
      <c r="E17" s="16">
        <v>40</v>
      </c>
      <c r="F17" s="16">
        <v>40</v>
      </c>
      <c r="G17" s="16">
        <v>40</v>
      </c>
      <c r="H17" s="16">
        <v>40</v>
      </c>
      <c r="I17" s="16">
        <v>80</v>
      </c>
      <c r="J17" s="124" t="s">
        <v>69</v>
      </c>
      <c r="K17" s="426"/>
    </row>
    <row r="18" spans="1:11" ht="37.5">
      <c r="A18" s="423">
        <v>6</v>
      </c>
      <c r="B18" s="425" t="s">
        <v>323</v>
      </c>
      <c r="C18" s="427" t="s">
        <v>35</v>
      </c>
      <c r="D18" s="16">
        <f t="shared" si="0"/>
        <v>1700</v>
      </c>
      <c r="E18" s="16">
        <v>300</v>
      </c>
      <c r="F18" s="16">
        <v>300</v>
      </c>
      <c r="G18" s="16">
        <v>300</v>
      </c>
      <c r="H18" s="16">
        <v>300</v>
      </c>
      <c r="I18" s="16">
        <v>500</v>
      </c>
      <c r="J18" s="124" t="s">
        <v>36</v>
      </c>
      <c r="K18" s="425" t="s">
        <v>326</v>
      </c>
    </row>
    <row r="19" spans="1:11" ht="56.25">
      <c r="A19" s="424"/>
      <c r="B19" s="426"/>
      <c r="C19" s="428"/>
      <c r="D19" s="16">
        <f t="shared" si="0"/>
        <v>1700</v>
      </c>
      <c r="E19" s="16">
        <v>300</v>
      </c>
      <c r="F19" s="16">
        <v>300</v>
      </c>
      <c r="G19" s="16">
        <v>300</v>
      </c>
      <c r="H19" s="16">
        <v>300</v>
      </c>
      <c r="I19" s="16">
        <v>500</v>
      </c>
      <c r="J19" s="124" t="s">
        <v>69</v>
      </c>
      <c r="K19" s="426"/>
    </row>
    <row r="20" spans="1:11" ht="75">
      <c r="A20" s="12">
        <v>7</v>
      </c>
      <c r="B20" s="14" t="s">
        <v>261</v>
      </c>
      <c r="C20" s="124" t="s">
        <v>35</v>
      </c>
      <c r="D20" s="16">
        <f t="shared" si="0"/>
        <v>250</v>
      </c>
      <c r="E20" s="16">
        <v>50</v>
      </c>
      <c r="F20" s="16">
        <v>50</v>
      </c>
      <c r="G20" s="16">
        <v>50</v>
      </c>
      <c r="H20" s="16">
        <v>50</v>
      </c>
      <c r="I20" s="16">
        <v>50</v>
      </c>
      <c r="J20" s="124" t="s">
        <v>36</v>
      </c>
      <c r="K20" s="122" t="s">
        <v>262</v>
      </c>
    </row>
    <row r="21" spans="1:11" ht="93.75">
      <c r="A21" s="12">
        <v>8</v>
      </c>
      <c r="B21" s="14" t="s">
        <v>315</v>
      </c>
      <c r="C21" s="124" t="s">
        <v>35</v>
      </c>
      <c r="D21" s="16">
        <f t="shared" si="0"/>
        <v>600</v>
      </c>
      <c r="E21" s="16">
        <v>100</v>
      </c>
      <c r="F21" s="16">
        <v>100</v>
      </c>
      <c r="G21" s="16">
        <v>100</v>
      </c>
      <c r="H21" s="16">
        <v>100</v>
      </c>
      <c r="I21" s="16">
        <v>200</v>
      </c>
      <c r="J21" s="124" t="s">
        <v>36</v>
      </c>
      <c r="K21" s="14" t="s">
        <v>263</v>
      </c>
    </row>
    <row r="22" spans="1:11" ht="37.5" customHeight="1">
      <c r="A22" s="423">
        <v>9</v>
      </c>
      <c r="B22" s="425" t="s">
        <v>329</v>
      </c>
      <c r="C22" s="427" t="s">
        <v>35</v>
      </c>
      <c r="D22" s="16">
        <f t="shared" si="0"/>
        <v>600</v>
      </c>
      <c r="E22" s="16">
        <v>100</v>
      </c>
      <c r="F22" s="16">
        <v>100</v>
      </c>
      <c r="G22" s="16">
        <v>100</v>
      </c>
      <c r="H22" s="16">
        <v>100</v>
      </c>
      <c r="I22" s="16">
        <v>200</v>
      </c>
      <c r="J22" s="124" t="s">
        <v>36</v>
      </c>
      <c r="K22" s="425" t="s">
        <v>326</v>
      </c>
    </row>
    <row r="23" spans="1:11" ht="180" customHeight="1">
      <c r="A23" s="424"/>
      <c r="B23" s="426"/>
      <c r="C23" s="428"/>
      <c r="D23" s="16">
        <f t="shared" si="0"/>
        <v>500</v>
      </c>
      <c r="E23" s="16">
        <v>100</v>
      </c>
      <c r="F23" s="16">
        <v>100</v>
      </c>
      <c r="G23" s="16">
        <v>100</v>
      </c>
      <c r="H23" s="16">
        <v>100</v>
      </c>
      <c r="I23" s="16">
        <v>100</v>
      </c>
      <c r="J23" s="124" t="s">
        <v>69</v>
      </c>
      <c r="K23" s="426"/>
    </row>
    <row r="24" spans="1:11" ht="37.5" customHeight="1">
      <c r="A24" s="423">
        <v>10</v>
      </c>
      <c r="B24" s="425" t="s">
        <v>264</v>
      </c>
      <c r="C24" s="427" t="s">
        <v>35</v>
      </c>
      <c r="D24" s="16">
        <f t="shared" si="0"/>
        <v>1250</v>
      </c>
      <c r="E24" s="16">
        <v>250</v>
      </c>
      <c r="F24" s="16">
        <v>250</v>
      </c>
      <c r="G24" s="16">
        <v>250</v>
      </c>
      <c r="H24" s="16">
        <v>250</v>
      </c>
      <c r="I24" s="16">
        <v>250</v>
      </c>
      <c r="J24" s="124" t="s">
        <v>36</v>
      </c>
      <c r="K24" s="425" t="s">
        <v>326</v>
      </c>
    </row>
    <row r="25" spans="1:11" ht="56.25">
      <c r="A25" s="424"/>
      <c r="B25" s="426"/>
      <c r="C25" s="428"/>
      <c r="D25" s="16">
        <f t="shared" si="0"/>
        <v>500</v>
      </c>
      <c r="E25" s="16">
        <v>100</v>
      </c>
      <c r="F25" s="16">
        <v>100</v>
      </c>
      <c r="G25" s="16">
        <v>100</v>
      </c>
      <c r="H25" s="16">
        <v>100</v>
      </c>
      <c r="I25" s="16">
        <v>100</v>
      </c>
      <c r="J25" s="124" t="s">
        <v>69</v>
      </c>
      <c r="K25" s="426"/>
    </row>
    <row r="26" spans="1:11" ht="37.5">
      <c r="A26" s="423">
        <v>11</v>
      </c>
      <c r="B26" s="425" t="s">
        <v>331</v>
      </c>
      <c r="C26" s="427" t="s">
        <v>35</v>
      </c>
      <c r="D26" s="16">
        <f t="shared" si="0"/>
        <v>3982.5</v>
      </c>
      <c r="E26" s="16">
        <v>782.5</v>
      </c>
      <c r="F26" s="16">
        <v>800</v>
      </c>
      <c r="G26" s="16">
        <v>800</v>
      </c>
      <c r="H26" s="16">
        <v>800</v>
      </c>
      <c r="I26" s="16">
        <v>800</v>
      </c>
      <c r="J26" s="124" t="s">
        <v>36</v>
      </c>
      <c r="K26" s="425" t="s">
        <v>314</v>
      </c>
    </row>
    <row r="27" spans="1:11" ht="183.75" customHeight="1">
      <c r="A27" s="424"/>
      <c r="B27" s="426"/>
      <c r="C27" s="428"/>
      <c r="D27" s="16">
        <f t="shared" si="0"/>
        <v>11947.5</v>
      </c>
      <c r="E27" s="16">
        <v>2347.5</v>
      </c>
      <c r="F27" s="16">
        <v>2400</v>
      </c>
      <c r="G27" s="16">
        <v>2400</v>
      </c>
      <c r="H27" s="16">
        <v>2400</v>
      </c>
      <c r="I27" s="16">
        <v>2400</v>
      </c>
      <c r="J27" s="124" t="s">
        <v>70</v>
      </c>
      <c r="K27" s="426"/>
    </row>
    <row r="28" spans="1:11" ht="36.75" customHeight="1">
      <c r="A28" s="129">
        <v>12</v>
      </c>
      <c r="B28" s="432" t="s">
        <v>330</v>
      </c>
      <c r="C28" s="427" t="s">
        <v>35</v>
      </c>
      <c r="D28" s="180">
        <f t="shared" si="0"/>
        <v>29750</v>
      </c>
      <c r="E28" s="180">
        <f>E8+E9+E10+E11+E12+E13+E14+E15+E16+E17+E18+E19+E20+E21+E22+E23+E24+E25+E26+E27</f>
        <v>5625</v>
      </c>
      <c r="F28" s="180">
        <f>F8+F9+F10+F11+F12+F13+F14+F15+F16+F17+F18+F19+F20+F21+F22+F23+F24+F25+F26+F27</f>
        <v>5695</v>
      </c>
      <c r="G28" s="180">
        <f>G8+G9+G10+G11+G12+G13+G14+G15+G16+G17+G18+G19+G20+G21+G22+G23+G24+G25+G26+G27</f>
        <v>5715</v>
      </c>
      <c r="H28" s="180">
        <f>H8+H9+H10+H11+H12+H13+H14+H15+H16+H17+H18+H19+H20+H21+H22+H23+H24+H25+H26+H27</f>
        <v>5865</v>
      </c>
      <c r="I28" s="180">
        <f>I8+I9+I10+I11+I12+I13+I14+I15+I16+I17+I18+I19+I20+I21+I22+I23+I24+I25+I26+I27</f>
        <v>6850</v>
      </c>
      <c r="J28" s="125" t="s">
        <v>823</v>
      </c>
      <c r="K28" s="14"/>
    </row>
    <row r="29" spans="1:11" ht="36.75" customHeight="1">
      <c r="A29" s="129">
        <v>13</v>
      </c>
      <c r="B29" s="433"/>
      <c r="C29" s="431"/>
      <c r="D29" s="180">
        <f t="shared" si="0"/>
        <v>12482.5</v>
      </c>
      <c r="E29" s="180">
        <f>E8+E10+E13+E14+E16+E18+E20+E21+E22+E24+E26</f>
        <v>2312.5</v>
      </c>
      <c r="F29" s="180">
        <f>F8+F10+F13+F14+F16+F18+F20+F21+F22+F24+F26</f>
        <v>2330</v>
      </c>
      <c r="G29" s="180">
        <f>G8+G10+G13+G14+G16+G18+G20+G21+G22+G24+G26</f>
        <v>2350</v>
      </c>
      <c r="H29" s="180">
        <f>H8+H10+H13+H14+H16+H18+H20+H21+H22+H24+H26</f>
        <v>2350</v>
      </c>
      <c r="I29" s="180">
        <f>I8+I10+I13+I14+I16+I18+I20+I21+I22+I24+I26</f>
        <v>3140</v>
      </c>
      <c r="J29" s="124" t="s">
        <v>36</v>
      </c>
      <c r="K29" s="14"/>
    </row>
    <row r="30" spans="1:11" ht="36.75" customHeight="1">
      <c r="A30" s="129">
        <v>14</v>
      </c>
      <c r="B30" s="433"/>
      <c r="C30" s="431"/>
      <c r="D30" s="180">
        <f t="shared" si="0"/>
        <v>12547.5</v>
      </c>
      <c r="E30" s="180">
        <f>E11+E27</f>
        <v>2447.5</v>
      </c>
      <c r="F30" s="180">
        <f>F11+F27</f>
        <v>2500</v>
      </c>
      <c r="G30" s="180">
        <f>G11+G27</f>
        <v>2500</v>
      </c>
      <c r="H30" s="180">
        <f>H11+H27</f>
        <v>2500</v>
      </c>
      <c r="I30" s="180">
        <f>I11+I27</f>
        <v>2600</v>
      </c>
      <c r="J30" s="124" t="s">
        <v>70</v>
      </c>
      <c r="K30" s="14"/>
    </row>
    <row r="31" spans="1:11" ht="56.25">
      <c r="A31" s="129">
        <v>15</v>
      </c>
      <c r="B31" s="434"/>
      <c r="C31" s="428"/>
      <c r="D31" s="180">
        <f t="shared" si="0"/>
        <v>4720</v>
      </c>
      <c r="E31" s="180">
        <f>E9+E12+E15+E17+E19+E23+E25</f>
        <v>865</v>
      </c>
      <c r="F31" s="180">
        <f>F9+F12+F15+F17+F19+F23+F25</f>
        <v>865</v>
      </c>
      <c r="G31" s="180">
        <f>G9+G12+G15+G17+G19+G23+G25</f>
        <v>865</v>
      </c>
      <c r="H31" s="180">
        <f>H9+H12+H15+H17+H19+H23+H25</f>
        <v>1015</v>
      </c>
      <c r="I31" s="180">
        <f>I9+I12+I15+I17+I19+I23+I25</f>
        <v>1110</v>
      </c>
      <c r="J31" s="124" t="s">
        <v>69</v>
      </c>
      <c r="K31" s="14"/>
    </row>
    <row r="32" spans="1:11">
      <c r="A32" s="129"/>
      <c r="B32" s="128" t="s">
        <v>265</v>
      </c>
      <c r="C32" s="124"/>
      <c r="D32" s="16"/>
      <c r="E32" s="16"/>
      <c r="F32" s="16"/>
      <c r="G32" s="16"/>
      <c r="H32" s="16"/>
      <c r="I32" s="16"/>
      <c r="J32" s="124"/>
      <c r="K32" s="14"/>
    </row>
    <row r="33" spans="1:11" ht="75">
      <c r="A33" s="12">
        <v>16</v>
      </c>
      <c r="B33" s="14" t="s">
        <v>316</v>
      </c>
      <c r="C33" s="124" t="s">
        <v>35</v>
      </c>
      <c r="D33" s="16">
        <f t="shared" si="0"/>
        <v>500</v>
      </c>
      <c r="E33" s="16">
        <v>100</v>
      </c>
      <c r="F33" s="16">
        <v>100</v>
      </c>
      <c r="G33" s="16">
        <v>100</v>
      </c>
      <c r="H33" s="16">
        <v>100</v>
      </c>
      <c r="I33" s="16">
        <v>100</v>
      </c>
      <c r="J33" s="124" t="s">
        <v>36</v>
      </c>
      <c r="K33" s="14" t="s">
        <v>266</v>
      </c>
    </row>
    <row r="34" spans="1:11" ht="37.5">
      <c r="A34" s="423">
        <v>17</v>
      </c>
      <c r="B34" s="425" t="s">
        <v>267</v>
      </c>
      <c r="C34" s="427" t="s">
        <v>35</v>
      </c>
      <c r="D34" s="16">
        <f t="shared" si="0"/>
        <v>500</v>
      </c>
      <c r="E34" s="16">
        <v>150</v>
      </c>
      <c r="F34" s="16">
        <v>50</v>
      </c>
      <c r="G34" s="16">
        <v>100</v>
      </c>
      <c r="H34" s="16">
        <v>100</v>
      </c>
      <c r="I34" s="16">
        <v>100</v>
      </c>
      <c r="J34" s="124" t="s">
        <v>36</v>
      </c>
      <c r="K34" s="425" t="s">
        <v>266</v>
      </c>
    </row>
    <row r="35" spans="1:11" ht="53.1" customHeight="1">
      <c r="A35" s="424"/>
      <c r="B35" s="426"/>
      <c r="C35" s="428"/>
      <c r="D35" s="16">
        <f t="shared" si="0"/>
        <v>225</v>
      </c>
      <c r="E35" s="16">
        <v>50</v>
      </c>
      <c r="F35" s="16">
        <v>25</v>
      </c>
      <c r="G35" s="16">
        <v>50</v>
      </c>
      <c r="H35" s="16">
        <v>50</v>
      </c>
      <c r="I35" s="16">
        <v>50</v>
      </c>
      <c r="J35" s="124" t="s">
        <v>70</v>
      </c>
      <c r="K35" s="426"/>
    </row>
    <row r="36" spans="1:11" ht="90" customHeight="1">
      <c r="A36" s="12">
        <v>18</v>
      </c>
      <c r="B36" s="14" t="s">
        <v>332</v>
      </c>
      <c r="C36" s="124" t="s">
        <v>35</v>
      </c>
      <c r="D36" s="16">
        <f t="shared" si="0"/>
        <v>125</v>
      </c>
      <c r="E36" s="16">
        <v>25</v>
      </c>
      <c r="F36" s="16">
        <v>25</v>
      </c>
      <c r="G36" s="16">
        <v>25</v>
      </c>
      <c r="H36" s="16">
        <v>25</v>
      </c>
      <c r="I36" s="16">
        <v>25</v>
      </c>
      <c r="J36" s="124" t="s">
        <v>36</v>
      </c>
      <c r="K36" s="122" t="s">
        <v>268</v>
      </c>
    </row>
    <row r="37" spans="1:11" ht="75">
      <c r="A37" s="12">
        <v>19</v>
      </c>
      <c r="B37" s="14" t="s">
        <v>269</v>
      </c>
      <c r="C37" s="124" t="s">
        <v>35</v>
      </c>
      <c r="D37" s="16">
        <f t="shared" si="0"/>
        <v>50</v>
      </c>
      <c r="E37" s="16">
        <v>10</v>
      </c>
      <c r="F37" s="16">
        <v>10</v>
      </c>
      <c r="G37" s="16">
        <v>10</v>
      </c>
      <c r="H37" s="16">
        <v>10</v>
      </c>
      <c r="I37" s="16">
        <v>10</v>
      </c>
      <c r="J37" s="124" t="s">
        <v>36</v>
      </c>
      <c r="K37" s="14" t="s">
        <v>317</v>
      </c>
    </row>
    <row r="38" spans="1:11" ht="75" customHeight="1">
      <c r="A38" s="12">
        <v>20</v>
      </c>
      <c r="B38" s="14" t="s">
        <v>270</v>
      </c>
      <c r="C38" s="124" t="s">
        <v>35</v>
      </c>
      <c r="D38" s="16">
        <f t="shared" si="0"/>
        <v>150</v>
      </c>
      <c r="E38" s="16">
        <v>30</v>
      </c>
      <c r="F38" s="16">
        <v>30</v>
      </c>
      <c r="G38" s="16">
        <v>30</v>
      </c>
      <c r="H38" s="16">
        <v>30</v>
      </c>
      <c r="I38" s="16">
        <v>30</v>
      </c>
      <c r="J38" s="124" t="s">
        <v>36</v>
      </c>
      <c r="K38" s="14" t="s">
        <v>317</v>
      </c>
    </row>
    <row r="39" spans="1:11" ht="165" customHeight="1">
      <c r="A39" s="12">
        <v>21</v>
      </c>
      <c r="B39" s="14" t="s">
        <v>271</v>
      </c>
      <c r="C39" s="124" t="s">
        <v>35</v>
      </c>
      <c r="D39" s="16">
        <f t="shared" si="0"/>
        <v>250</v>
      </c>
      <c r="E39" s="16">
        <v>50</v>
      </c>
      <c r="F39" s="16">
        <v>50</v>
      </c>
      <c r="G39" s="16">
        <v>50</v>
      </c>
      <c r="H39" s="16">
        <v>50</v>
      </c>
      <c r="I39" s="16">
        <v>50</v>
      </c>
      <c r="J39" s="124" t="s">
        <v>36</v>
      </c>
      <c r="K39" s="14" t="s">
        <v>272</v>
      </c>
    </row>
    <row r="40" spans="1:11" ht="182.1" customHeight="1">
      <c r="A40" s="12">
        <v>22</v>
      </c>
      <c r="B40" s="14" t="s">
        <v>273</v>
      </c>
      <c r="C40" s="124" t="s">
        <v>35</v>
      </c>
      <c r="D40" s="16">
        <f t="shared" si="0"/>
        <v>250</v>
      </c>
      <c r="E40" s="16">
        <v>50</v>
      </c>
      <c r="F40" s="16">
        <v>50</v>
      </c>
      <c r="G40" s="16">
        <v>50</v>
      </c>
      <c r="H40" s="16">
        <v>50</v>
      </c>
      <c r="I40" s="16">
        <v>50</v>
      </c>
      <c r="J40" s="124" t="s">
        <v>36</v>
      </c>
      <c r="K40" s="14" t="s">
        <v>255</v>
      </c>
    </row>
    <row r="41" spans="1:11" ht="37.5">
      <c r="A41" s="423">
        <v>23</v>
      </c>
      <c r="B41" s="425" t="s">
        <v>334</v>
      </c>
      <c r="C41" s="427" t="s">
        <v>35</v>
      </c>
      <c r="D41" s="16">
        <f t="shared" si="0"/>
        <v>1000</v>
      </c>
      <c r="E41" s="16">
        <v>500</v>
      </c>
      <c r="F41" s="45">
        <v>100</v>
      </c>
      <c r="G41" s="16">
        <v>200</v>
      </c>
      <c r="H41" s="16">
        <v>100</v>
      </c>
      <c r="I41" s="16">
        <v>100</v>
      </c>
      <c r="J41" s="124" t="s">
        <v>36</v>
      </c>
      <c r="K41" s="425" t="s">
        <v>333</v>
      </c>
    </row>
    <row r="42" spans="1:11" ht="94.5" customHeight="1">
      <c r="A42" s="424"/>
      <c r="B42" s="426"/>
      <c r="C42" s="428"/>
      <c r="D42" s="16">
        <f t="shared" si="0"/>
        <v>500</v>
      </c>
      <c r="E42" s="16">
        <v>100</v>
      </c>
      <c r="F42" s="16">
        <v>100</v>
      </c>
      <c r="G42" s="16">
        <v>100</v>
      </c>
      <c r="H42" s="16">
        <v>100</v>
      </c>
      <c r="I42" s="16">
        <v>100</v>
      </c>
      <c r="J42" s="124" t="s">
        <v>70</v>
      </c>
      <c r="K42" s="426"/>
    </row>
    <row r="43" spans="1:11" ht="37.5">
      <c r="A43" s="423">
        <v>24</v>
      </c>
      <c r="B43" s="425" t="s">
        <v>274</v>
      </c>
      <c r="C43" s="427" t="s">
        <v>275</v>
      </c>
      <c r="D43" s="16">
        <f t="shared" si="0"/>
        <v>1200</v>
      </c>
      <c r="E43" s="16">
        <v>0</v>
      </c>
      <c r="F43" s="16">
        <v>300</v>
      </c>
      <c r="G43" s="16">
        <v>300</v>
      </c>
      <c r="H43" s="16">
        <v>300</v>
      </c>
      <c r="I43" s="16">
        <v>300</v>
      </c>
      <c r="J43" s="125" t="s">
        <v>36</v>
      </c>
      <c r="K43" s="425" t="s">
        <v>268</v>
      </c>
    </row>
    <row r="44" spans="1:11" ht="57" customHeight="1">
      <c r="A44" s="424"/>
      <c r="B44" s="426"/>
      <c r="C44" s="428"/>
      <c r="D44" s="16">
        <f t="shared" si="0"/>
        <v>2800</v>
      </c>
      <c r="E44" s="16">
        <v>0</v>
      </c>
      <c r="F44" s="16">
        <v>700</v>
      </c>
      <c r="G44" s="16">
        <v>700</v>
      </c>
      <c r="H44" s="16">
        <v>700</v>
      </c>
      <c r="I44" s="16">
        <v>700</v>
      </c>
      <c r="J44" s="124" t="s">
        <v>70</v>
      </c>
      <c r="K44" s="426"/>
    </row>
    <row r="45" spans="1:11" ht="144.75" customHeight="1">
      <c r="A45" s="12">
        <v>25</v>
      </c>
      <c r="B45" s="14" t="s">
        <v>276</v>
      </c>
      <c r="C45" s="124" t="s">
        <v>35</v>
      </c>
      <c r="D45" s="16">
        <f t="shared" si="0"/>
        <v>90</v>
      </c>
      <c r="E45" s="16">
        <v>50</v>
      </c>
      <c r="F45" s="16">
        <v>10</v>
      </c>
      <c r="G45" s="16">
        <v>10</v>
      </c>
      <c r="H45" s="16">
        <v>10</v>
      </c>
      <c r="I45" s="16">
        <v>10</v>
      </c>
      <c r="J45" s="124" t="s">
        <v>36</v>
      </c>
      <c r="K45" s="122" t="s">
        <v>277</v>
      </c>
    </row>
    <row r="46" spans="1:11" ht="55.5" customHeight="1">
      <c r="A46" s="12">
        <v>26</v>
      </c>
      <c r="B46" s="14" t="s">
        <v>278</v>
      </c>
      <c r="C46" s="65">
        <v>2014</v>
      </c>
      <c r="D46" s="16">
        <f t="shared" si="0"/>
        <v>65</v>
      </c>
      <c r="E46" s="16">
        <v>65</v>
      </c>
      <c r="F46" s="16">
        <v>0</v>
      </c>
      <c r="G46" s="16">
        <v>0</v>
      </c>
      <c r="H46" s="16">
        <v>0</v>
      </c>
      <c r="I46" s="16">
        <v>0</v>
      </c>
      <c r="J46" s="124" t="s">
        <v>36</v>
      </c>
      <c r="K46" s="14" t="s">
        <v>279</v>
      </c>
    </row>
    <row r="47" spans="1:11" ht="36.75" customHeight="1">
      <c r="A47" s="129">
        <v>27</v>
      </c>
      <c r="B47" s="432" t="s">
        <v>335</v>
      </c>
      <c r="C47" s="427" t="s">
        <v>35</v>
      </c>
      <c r="D47" s="180">
        <f t="shared" si="0"/>
        <v>7705</v>
      </c>
      <c r="E47" s="180">
        <f>E33+E34+E35+E36+E37+E38+E39+E40+E41+E42+E43+E44+E45+E46</f>
        <v>1180</v>
      </c>
      <c r="F47" s="180">
        <f>F33+F34+F35+F36+F37+F38+F39+F40+F41+F42+F43+F44+F45+F46</f>
        <v>1550</v>
      </c>
      <c r="G47" s="180">
        <f>G33+G34+G35+G36+G37+G38+G39+G40+G41+G42+G43+G44+G45+G46</f>
        <v>1725</v>
      </c>
      <c r="H47" s="180">
        <f>H33+H34+H35+H36+H37+H38+H39+H40+H41+H42+H43+H44+H45+H46</f>
        <v>1625</v>
      </c>
      <c r="I47" s="180">
        <f>I33+I34+I35+I36+I37+I38+I39+I40+I41+I42+I43+I44+I45+I46</f>
        <v>1625</v>
      </c>
      <c r="J47" s="125" t="s">
        <v>823</v>
      </c>
      <c r="K47" s="14"/>
    </row>
    <row r="48" spans="1:11" ht="36.75" customHeight="1">
      <c r="A48" s="129">
        <v>28</v>
      </c>
      <c r="B48" s="433"/>
      <c r="C48" s="431"/>
      <c r="D48" s="180">
        <f t="shared" si="0"/>
        <v>4180</v>
      </c>
      <c r="E48" s="180">
        <f>E33+E34+E36+E37+E38+E39+E40+E41+E43+E45+E46</f>
        <v>1030</v>
      </c>
      <c r="F48" s="180">
        <f>F33+F34+F36+F37+F38+F39+F40+F41+F43+F45+F46</f>
        <v>725</v>
      </c>
      <c r="G48" s="180">
        <f>G33+G34+G36+G37+G38+G39+G40+G41+G43+G45+G46</f>
        <v>875</v>
      </c>
      <c r="H48" s="180">
        <f>H33+H34+H36+H37+H38+H39+H40+H41+H43+H45+H46</f>
        <v>775</v>
      </c>
      <c r="I48" s="180">
        <f>I33+I34+I36+I37+I38+I39+I40+I41+I43+I45+I46</f>
        <v>775</v>
      </c>
      <c r="J48" s="124" t="s">
        <v>36</v>
      </c>
      <c r="K48" s="14"/>
    </row>
    <row r="49" spans="1:11" ht="36.75" customHeight="1">
      <c r="A49" s="129">
        <v>29</v>
      </c>
      <c r="B49" s="434"/>
      <c r="C49" s="428"/>
      <c r="D49" s="180">
        <f t="shared" si="0"/>
        <v>3525</v>
      </c>
      <c r="E49" s="180">
        <f>E35+E42+E44</f>
        <v>150</v>
      </c>
      <c r="F49" s="180">
        <f>F35+F42+F44</f>
        <v>825</v>
      </c>
      <c r="G49" s="180">
        <f>G35+G42+G44</f>
        <v>850</v>
      </c>
      <c r="H49" s="180">
        <f>H35+H42+H44</f>
        <v>850</v>
      </c>
      <c r="I49" s="180">
        <f>I35+I42+I44</f>
        <v>850</v>
      </c>
      <c r="J49" s="124" t="s">
        <v>70</v>
      </c>
      <c r="K49" s="14"/>
    </row>
    <row r="50" spans="1:11">
      <c r="A50" s="12"/>
      <c r="B50" s="128" t="s">
        <v>336</v>
      </c>
      <c r="C50" s="124"/>
      <c r="D50" s="16"/>
      <c r="E50" s="16"/>
      <c r="F50" s="16"/>
      <c r="G50" s="16"/>
      <c r="H50" s="16"/>
      <c r="I50" s="16"/>
      <c r="J50" s="124"/>
      <c r="K50" s="14"/>
    </row>
    <row r="51" spans="1:11" ht="56.25">
      <c r="A51" s="12">
        <v>30</v>
      </c>
      <c r="B51" s="14" t="s">
        <v>281</v>
      </c>
      <c r="C51" s="124" t="s">
        <v>35</v>
      </c>
      <c r="D51" s="16">
        <f>SUM(E51:I51)</f>
        <v>1200</v>
      </c>
      <c r="E51" s="16">
        <v>400</v>
      </c>
      <c r="F51" s="16">
        <v>200</v>
      </c>
      <c r="G51" s="16">
        <v>200</v>
      </c>
      <c r="H51" s="16">
        <v>200</v>
      </c>
      <c r="I51" s="16">
        <v>200</v>
      </c>
      <c r="J51" s="124" t="s">
        <v>36</v>
      </c>
      <c r="K51" s="14" t="s">
        <v>268</v>
      </c>
    </row>
    <row r="52" spans="1:11" ht="37.5">
      <c r="A52" s="423">
        <v>31</v>
      </c>
      <c r="B52" s="425" t="s">
        <v>280</v>
      </c>
      <c r="C52" s="427" t="s">
        <v>35</v>
      </c>
      <c r="D52" s="16">
        <f t="shared" si="0"/>
        <v>1450</v>
      </c>
      <c r="E52" s="16">
        <v>450</v>
      </c>
      <c r="F52" s="16">
        <v>250</v>
      </c>
      <c r="G52" s="16">
        <v>250</v>
      </c>
      <c r="H52" s="16">
        <v>250</v>
      </c>
      <c r="I52" s="16">
        <v>250</v>
      </c>
      <c r="J52" s="124" t="s">
        <v>36</v>
      </c>
      <c r="K52" s="425" t="s">
        <v>268</v>
      </c>
    </row>
    <row r="53" spans="1:11" ht="125.1" customHeight="1">
      <c r="A53" s="424"/>
      <c r="B53" s="426"/>
      <c r="C53" s="428"/>
      <c r="D53" s="16">
        <f t="shared" si="0"/>
        <v>4350</v>
      </c>
      <c r="E53" s="16">
        <v>1350</v>
      </c>
      <c r="F53" s="16">
        <v>750</v>
      </c>
      <c r="G53" s="16">
        <v>750</v>
      </c>
      <c r="H53" s="16">
        <v>750</v>
      </c>
      <c r="I53" s="16">
        <v>750</v>
      </c>
      <c r="J53" s="124" t="s">
        <v>70</v>
      </c>
      <c r="K53" s="426"/>
    </row>
    <row r="54" spans="1:11" ht="165" customHeight="1">
      <c r="A54" s="12">
        <v>32</v>
      </c>
      <c r="B54" s="14" t="s">
        <v>282</v>
      </c>
      <c r="C54" s="124" t="s">
        <v>35</v>
      </c>
      <c r="D54" s="16">
        <f t="shared" si="0"/>
        <v>350</v>
      </c>
      <c r="E54" s="16">
        <v>70</v>
      </c>
      <c r="F54" s="16">
        <v>70</v>
      </c>
      <c r="G54" s="16">
        <v>70</v>
      </c>
      <c r="H54" s="16">
        <v>70</v>
      </c>
      <c r="I54" s="16">
        <v>70</v>
      </c>
      <c r="J54" s="124" t="s">
        <v>36</v>
      </c>
      <c r="K54" s="14" t="s">
        <v>337</v>
      </c>
    </row>
    <row r="55" spans="1:11" ht="57" customHeight="1">
      <c r="A55" s="12">
        <v>33</v>
      </c>
      <c r="B55" s="14" t="s">
        <v>283</v>
      </c>
      <c r="C55" s="124" t="s">
        <v>35</v>
      </c>
      <c r="D55" s="16">
        <f t="shared" si="0"/>
        <v>325</v>
      </c>
      <c r="E55" s="16">
        <v>65</v>
      </c>
      <c r="F55" s="16">
        <v>65</v>
      </c>
      <c r="G55" s="16">
        <v>65</v>
      </c>
      <c r="H55" s="16">
        <v>65</v>
      </c>
      <c r="I55" s="16">
        <v>65</v>
      </c>
      <c r="J55" s="124" t="s">
        <v>36</v>
      </c>
      <c r="K55" s="14" t="s">
        <v>279</v>
      </c>
    </row>
    <row r="56" spans="1:11" ht="30" customHeight="1">
      <c r="A56" s="129">
        <v>34</v>
      </c>
      <c r="B56" s="432" t="s">
        <v>284</v>
      </c>
      <c r="C56" s="124"/>
      <c r="D56" s="180">
        <f t="shared" si="0"/>
        <v>7675</v>
      </c>
      <c r="E56" s="180">
        <f>E52+E53+E51+E54+E55</f>
        <v>2335</v>
      </c>
      <c r="F56" s="180">
        <f>F52+F53+F51+F54+F55</f>
        <v>1335</v>
      </c>
      <c r="G56" s="180">
        <f>G52+G53+G51+G54+G55</f>
        <v>1335</v>
      </c>
      <c r="H56" s="180">
        <f>H52+H53+H51+H54+H55</f>
        <v>1335</v>
      </c>
      <c r="I56" s="180">
        <f>I52+I53+I51+I54+I55</f>
        <v>1335</v>
      </c>
      <c r="J56" s="386" t="s">
        <v>823</v>
      </c>
      <c r="K56" s="14"/>
    </row>
    <row r="57" spans="1:11" ht="36.75" customHeight="1">
      <c r="A57" s="129">
        <v>35</v>
      </c>
      <c r="B57" s="433"/>
      <c r="C57" s="124"/>
      <c r="D57" s="180">
        <f t="shared" si="0"/>
        <v>3325</v>
      </c>
      <c r="E57" s="180">
        <f>E52+E51+E54+E55</f>
        <v>985</v>
      </c>
      <c r="F57" s="180">
        <f>F52+F51+F54+F55</f>
        <v>585</v>
      </c>
      <c r="G57" s="180">
        <f>G52+G51+G54+G55</f>
        <v>585</v>
      </c>
      <c r="H57" s="180">
        <f>H52+H51+H54+H55</f>
        <v>585</v>
      </c>
      <c r="I57" s="180">
        <f>I52+I51+I54+I55</f>
        <v>585</v>
      </c>
      <c r="J57" s="124" t="s">
        <v>36</v>
      </c>
      <c r="K57" s="14"/>
    </row>
    <row r="58" spans="1:11" ht="36.75" customHeight="1">
      <c r="A58" s="129">
        <v>36</v>
      </c>
      <c r="B58" s="434"/>
      <c r="C58" s="124"/>
      <c r="D58" s="180">
        <f t="shared" si="0"/>
        <v>4350</v>
      </c>
      <c r="E58" s="180">
        <f>E53</f>
        <v>1350</v>
      </c>
      <c r="F58" s="180">
        <f>F53</f>
        <v>750</v>
      </c>
      <c r="G58" s="180">
        <f>G53</f>
        <v>750</v>
      </c>
      <c r="H58" s="180">
        <f>H53</f>
        <v>750</v>
      </c>
      <c r="I58" s="180">
        <f>I53</f>
        <v>750</v>
      </c>
      <c r="J58" s="124" t="s">
        <v>70</v>
      </c>
      <c r="K58" s="14"/>
    </row>
    <row r="59" spans="1:11">
      <c r="A59" s="129"/>
      <c r="B59" s="128" t="s">
        <v>328</v>
      </c>
      <c r="C59" s="124"/>
      <c r="D59" s="16"/>
      <c r="E59" s="16"/>
      <c r="F59" s="16"/>
      <c r="G59" s="16"/>
      <c r="H59" s="16"/>
      <c r="I59" s="16"/>
      <c r="J59" s="124"/>
      <c r="K59" s="14"/>
    </row>
    <row r="60" spans="1:11" ht="37.5">
      <c r="A60" s="423">
        <v>37</v>
      </c>
      <c r="B60" s="425" t="s">
        <v>285</v>
      </c>
      <c r="C60" s="427" t="s">
        <v>35</v>
      </c>
      <c r="D60" s="16">
        <f t="shared" ref="D60:D98" si="1">SUM(E60:I60)</f>
        <v>960</v>
      </c>
      <c r="E60" s="16">
        <v>95</v>
      </c>
      <c r="F60" s="16">
        <v>175</v>
      </c>
      <c r="G60" s="16">
        <v>230</v>
      </c>
      <c r="H60" s="16">
        <v>230</v>
      </c>
      <c r="I60" s="16">
        <v>230</v>
      </c>
      <c r="J60" s="124" t="s">
        <v>36</v>
      </c>
      <c r="K60" s="425" t="s">
        <v>318</v>
      </c>
    </row>
    <row r="61" spans="1:11" ht="90" customHeight="1">
      <c r="A61" s="424"/>
      <c r="B61" s="426"/>
      <c r="C61" s="428"/>
      <c r="D61" s="16">
        <f t="shared" si="1"/>
        <v>2880</v>
      </c>
      <c r="E61" s="16">
        <v>285</v>
      </c>
      <c r="F61" s="16">
        <v>525</v>
      </c>
      <c r="G61" s="16">
        <v>690</v>
      </c>
      <c r="H61" s="16">
        <v>690</v>
      </c>
      <c r="I61" s="16">
        <v>690</v>
      </c>
      <c r="J61" s="124" t="s">
        <v>70</v>
      </c>
      <c r="K61" s="426"/>
    </row>
    <row r="62" spans="1:11" ht="56.25">
      <c r="A62" s="12">
        <v>38</v>
      </c>
      <c r="B62" s="14" t="s">
        <v>286</v>
      </c>
      <c r="C62" s="124" t="s">
        <v>287</v>
      </c>
      <c r="D62" s="16">
        <f t="shared" si="1"/>
        <v>100</v>
      </c>
      <c r="E62" s="16">
        <v>50</v>
      </c>
      <c r="F62" s="16">
        <v>50</v>
      </c>
      <c r="G62" s="16">
        <v>0</v>
      </c>
      <c r="H62" s="16">
        <v>0</v>
      </c>
      <c r="I62" s="16">
        <v>0</v>
      </c>
      <c r="J62" s="124" t="s">
        <v>36</v>
      </c>
      <c r="K62" s="14" t="s">
        <v>268</v>
      </c>
    </row>
    <row r="63" spans="1:11" ht="72" customHeight="1">
      <c r="A63" s="12">
        <v>39</v>
      </c>
      <c r="B63" s="14" t="s">
        <v>288</v>
      </c>
      <c r="C63" s="124" t="s">
        <v>287</v>
      </c>
      <c r="D63" s="16">
        <f t="shared" si="1"/>
        <v>130</v>
      </c>
      <c r="E63" s="16">
        <v>65</v>
      </c>
      <c r="F63" s="16">
        <v>65</v>
      </c>
      <c r="G63" s="16">
        <v>0</v>
      </c>
      <c r="H63" s="16">
        <v>0</v>
      </c>
      <c r="I63" s="16">
        <v>0</v>
      </c>
      <c r="J63" s="124" t="s">
        <v>36</v>
      </c>
      <c r="K63" s="14" t="s">
        <v>279</v>
      </c>
    </row>
    <row r="64" spans="1:11" ht="108" customHeight="1">
      <c r="A64" s="12">
        <v>40</v>
      </c>
      <c r="B64" s="14" t="s">
        <v>289</v>
      </c>
      <c r="C64" s="124" t="s">
        <v>35</v>
      </c>
      <c r="D64" s="16">
        <f t="shared" si="1"/>
        <v>250</v>
      </c>
      <c r="E64" s="16">
        <v>50</v>
      </c>
      <c r="F64" s="16">
        <v>50</v>
      </c>
      <c r="G64" s="16">
        <v>50</v>
      </c>
      <c r="H64" s="16">
        <v>50</v>
      </c>
      <c r="I64" s="16">
        <v>50</v>
      </c>
      <c r="J64" s="124" t="s">
        <v>36</v>
      </c>
      <c r="K64" s="14" t="s">
        <v>290</v>
      </c>
    </row>
    <row r="65" spans="1:11" ht="54.95" customHeight="1">
      <c r="A65" s="12">
        <v>41</v>
      </c>
      <c r="B65" s="14" t="s">
        <v>291</v>
      </c>
      <c r="C65" s="124" t="s">
        <v>35</v>
      </c>
      <c r="D65" s="16">
        <f t="shared" si="1"/>
        <v>250</v>
      </c>
      <c r="E65" s="16">
        <v>50</v>
      </c>
      <c r="F65" s="16">
        <v>50</v>
      </c>
      <c r="G65" s="16">
        <v>50</v>
      </c>
      <c r="H65" s="16">
        <v>50</v>
      </c>
      <c r="I65" s="16">
        <v>50</v>
      </c>
      <c r="J65" s="124" t="s">
        <v>36</v>
      </c>
      <c r="K65" s="14" t="s">
        <v>292</v>
      </c>
    </row>
    <row r="66" spans="1:11" ht="54.95" customHeight="1">
      <c r="A66" s="12">
        <v>42</v>
      </c>
      <c r="B66" s="14" t="s">
        <v>294</v>
      </c>
      <c r="C66" s="124" t="s">
        <v>85</v>
      </c>
      <c r="D66" s="16">
        <f>SUM(E66:I66)</f>
        <v>300</v>
      </c>
      <c r="E66" s="16">
        <v>100</v>
      </c>
      <c r="F66" s="16">
        <v>100</v>
      </c>
      <c r="G66" s="16">
        <v>100</v>
      </c>
      <c r="H66" s="16">
        <v>0</v>
      </c>
      <c r="I66" s="16">
        <v>0</v>
      </c>
      <c r="J66" s="124" t="s">
        <v>36</v>
      </c>
      <c r="K66" s="14" t="s">
        <v>268</v>
      </c>
    </row>
    <row r="67" spans="1:11" ht="165" customHeight="1">
      <c r="A67" s="12">
        <v>43</v>
      </c>
      <c r="B67" s="14" t="s">
        <v>338</v>
      </c>
      <c r="C67" s="124" t="s">
        <v>287</v>
      </c>
      <c r="D67" s="16">
        <f t="shared" si="1"/>
        <v>460</v>
      </c>
      <c r="E67" s="16">
        <v>140</v>
      </c>
      <c r="F67" s="16">
        <v>80</v>
      </c>
      <c r="G67" s="16">
        <v>80</v>
      </c>
      <c r="H67" s="16">
        <v>80</v>
      </c>
      <c r="I67" s="16">
        <v>80</v>
      </c>
      <c r="J67" s="124" t="s">
        <v>36</v>
      </c>
      <c r="K67" s="14" t="s">
        <v>293</v>
      </c>
    </row>
    <row r="68" spans="1:11" ht="185.1" customHeight="1">
      <c r="A68" s="12">
        <v>44</v>
      </c>
      <c r="B68" s="14" t="s">
        <v>295</v>
      </c>
      <c r="C68" s="124" t="s">
        <v>35</v>
      </c>
      <c r="D68" s="16">
        <f t="shared" si="1"/>
        <v>150</v>
      </c>
      <c r="E68" s="16">
        <v>30</v>
      </c>
      <c r="F68" s="16">
        <v>30</v>
      </c>
      <c r="G68" s="16">
        <v>30</v>
      </c>
      <c r="H68" s="16">
        <v>30</v>
      </c>
      <c r="I68" s="16">
        <v>30</v>
      </c>
      <c r="J68" s="124" t="s">
        <v>36</v>
      </c>
      <c r="K68" s="14" t="s">
        <v>317</v>
      </c>
    </row>
    <row r="69" spans="1:11" ht="56.25">
      <c r="A69" s="12">
        <v>45</v>
      </c>
      <c r="B69" s="14" t="s">
        <v>296</v>
      </c>
      <c r="C69" s="124" t="s">
        <v>35</v>
      </c>
      <c r="D69" s="16">
        <f t="shared" si="1"/>
        <v>25</v>
      </c>
      <c r="E69" s="16">
        <v>5</v>
      </c>
      <c r="F69" s="16">
        <v>5</v>
      </c>
      <c r="G69" s="16">
        <v>5</v>
      </c>
      <c r="H69" s="16">
        <v>5</v>
      </c>
      <c r="I69" s="16">
        <v>5</v>
      </c>
      <c r="J69" s="124" t="s">
        <v>36</v>
      </c>
      <c r="K69" s="14" t="s">
        <v>292</v>
      </c>
    </row>
    <row r="70" spans="1:11" ht="75">
      <c r="A70" s="12">
        <v>46</v>
      </c>
      <c r="B70" s="14" t="s">
        <v>319</v>
      </c>
      <c r="C70" s="124" t="s">
        <v>35</v>
      </c>
      <c r="D70" s="16">
        <f t="shared" si="1"/>
        <v>250</v>
      </c>
      <c r="E70" s="16">
        <v>50</v>
      </c>
      <c r="F70" s="16">
        <v>50</v>
      </c>
      <c r="G70" s="16">
        <v>50</v>
      </c>
      <c r="H70" s="16">
        <v>50</v>
      </c>
      <c r="I70" s="16">
        <v>50</v>
      </c>
      <c r="J70" s="124" t="s">
        <v>36</v>
      </c>
      <c r="K70" s="14" t="s">
        <v>297</v>
      </c>
    </row>
    <row r="71" spans="1:11" ht="95.1" customHeight="1">
      <c r="A71" s="12">
        <v>47</v>
      </c>
      <c r="B71" s="123" t="s">
        <v>298</v>
      </c>
      <c r="C71" s="65">
        <v>2014</v>
      </c>
      <c r="D71" s="16">
        <f t="shared" si="1"/>
        <v>50</v>
      </c>
      <c r="E71" s="16">
        <v>50</v>
      </c>
      <c r="F71" s="16">
        <v>0</v>
      </c>
      <c r="G71" s="16">
        <v>0</v>
      </c>
      <c r="H71" s="16">
        <v>0</v>
      </c>
      <c r="I71" s="16">
        <v>0</v>
      </c>
      <c r="J71" s="124" t="s">
        <v>36</v>
      </c>
      <c r="K71" s="14" t="s">
        <v>279</v>
      </c>
    </row>
    <row r="72" spans="1:11" ht="36.75" customHeight="1">
      <c r="A72" s="12">
        <v>48</v>
      </c>
      <c r="B72" s="432" t="s">
        <v>339</v>
      </c>
      <c r="C72" s="124"/>
      <c r="D72" s="180">
        <f t="shared" si="1"/>
        <v>5805</v>
      </c>
      <c r="E72" s="180">
        <f>E60+E61+E62+E63+E64+E65+E67+E66+E68+E69+E70+E71</f>
        <v>970</v>
      </c>
      <c r="F72" s="180">
        <f>F60+F61+F62+F63+F64+F65+F67+F66+F68+F69+F70+F71</f>
        <v>1180</v>
      </c>
      <c r="G72" s="180">
        <f>G60+G61+G62+G63+G64+G65+G67+G66+G68+G69+G70+G71</f>
        <v>1285</v>
      </c>
      <c r="H72" s="180">
        <f>H60+H61+H62+H63+H64+H65+H67+H66+H68+H69+H70+H71</f>
        <v>1185</v>
      </c>
      <c r="I72" s="180">
        <f>I60+I61+I62+I63+I64+I65+I67+I66+I68+I69+I70+I71</f>
        <v>1185</v>
      </c>
      <c r="J72" s="125" t="s">
        <v>823</v>
      </c>
      <c r="K72" s="14"/>
    </row>
    <row r="73" spans="1:11" ht="36.75" customHeight="1">
      <c r="A73" s="12">
        <v>49</v>
      </c>
      <c r="B73" s="433"/>
      <c r="C73" s="124"/>
      <c r="D73" s="180">
        <f t="shared" si="1"/>
        <v>2925</v>
      </c>
      <c r="E73" s="180">
        <f>E60+E62+E63+E64+E65+E67+E66+E68+E69+E70+E71</f>
        <v>685</v>
      </c>
      <c r="F73" s="180">
        <f>F60+F62+F63+F64+F65+F67+F66+F68+F69+F70+F71</f>
        <v>655</v>
      </c>
      <c r="G73" s="180">
        <f>G60+G62+G63+G64+G65+G67+G66+G68+G69+G70+G71</f>
        <v>595</v>
      </c>
      <c r="H73" s="180">
        <f>H60+H62+H63+H64+H65+H67+H66+H68+H69+H70+H71</f>
        <v>495</v>
      </c>
      <c r="I73" s="180">
        <f>I60+I62+I63+I64+I65+I67+I66+I68+I69+I70+I71</f>
        <v>495</v>
      </c>
      <c r="J73" s="124" t="s">
        <v>36</v>
      </c>
      <c r="K73" s="14"/>
    </row>
    <row r="74" spans="1:11" ht="36.75" customHeight="1">
      <c r="A74" s="12">
        <v>50</v>
      </c>
      <c r="B74" s="434"/>
      <c r="C74" s="124"/>
      <c r="D74" s="180">
        <f t="shared" si="1"/>
        <v>2880</v>
      </c>
      <c r="E74" s="180">
        <f>E61</f>
        <v>285</v>
      </c>
      <c r="F74" s="180">
        <f>F61</f>
        <v>525</v>
      </c>
      <c r="G74" s="180">
        <f>G61</f>
        <v>690</v>
      </c>
      <c r="H74" s="180">
        <f>H61</f>
        <v>690</v>
      </c>
      <c r="I74" s="180">
        <f>I61</f>
        <v>690</v>
      </c>
      <c r="J74" s="124" t="s">
        <v>70</v>
      </c>
      <c r="K74" s="14"/>
    </row>
    <row r="75" spans="1:11">
      <c r="A75" s="12"/>
      <c r="B75" s="128" t="s">
        <v>299</v>
      </c>
      <c r="C75" s="124"/>
      <c r="D75" s="16"/>
      <c r="E75" s="16"/>
      <c r="F75" s="16"/>
      <c r="G75" s="16"/>
      <c r="H75" s="16"/>
      <c r="I75" s="16"/>
      <c r="J75" s="124"/>
      <c r="K75" s="14"/>
    </row>
    <row r="76" spans="1:11" ht="39.950000000000003" customHeight="1">
      <c r="A76" s="12">
        <v>51</v>
      </c>
      <c r="B76" s="14" t="s">
        <v>300</v>
      </c>
      <c r="C76" s="65">
        <v>2015</v>
      </c>
      <c r="D76" s="16">
        <f t="shared" si="1"/>
        <v>1000</v>
      </c>
      <c r="E76" s="16">
        <v>0</v>
      </c>
      <c r="F76" s="16">
        <v>1000</v>
      </c>
      <c r="G76" s="16">
        <v>0</v>
      </c>
      <c r="H76" s="16">
        <v>0</v>
      </c>
      <c r="I76" s="16">
        <v>0</v>
      </c>
      <c r="J76" s="124" t="s">
        <v>36</v>
      </c>
      <c r="K76" s="14" t="s">
        <v>301</v>
      </c>
    </row>
    <row r="77" spans="1:11" ht="37.5">
      <c r="A77" s="423">
        <v>52</v>
      </c>
      <c r="B77" s="425" t="s">
        <v>302</v>
      </c>
      <c r="C77" s="427" t="s">
        <v>35</v>
      </c>
      <c r="D77" s="16">
        <f t="shared" si="1"/>
        <v>2862.5</v>
      </c>
      <c r="E77" s="16">
        <v>237.5</v>
      </c>
      <c r="F77" s="16">
        <v>750</v>
      </c>
      <c r="G77" s="16">
        <v>625</v>
      </c>
      <c r="H77" s="16">
        <v>625</v>
      </c>
      <c r="I77" s="16">
        <v>625</v>
      </c>
      <c r="J77" s="124" t="s">
        <v>36</v>
      </c>
      <c r="K77" s="425" t="s">
        <v>320</v>
      </c>
    </row>
    <row r="78" spans="1:11" ht="165" customHeight="1">
      <c r="A78" s="424"/>
      <c r="B78" s="426"/>
      <c r="C78" s="428"/>
      <c r="D78" s="16">
        <f t="shared" si="1"/>
        <v>8587.5</v>
      </c>
      <c r="E78" s="16">
        <v>712.5</v>
      </c>
      <c r="F78" s="16">
        <v>2250</v>
      </c>
      <c r="G78" s="16">
        <v>1875</v>
      </c>
      <c r="H78" s="16">
        <v>1875</v>
      </c>
      <c r="I78" s="16">
        <v>1875</v>
      </c>
      <c r="J78" s="124" t="s">
        <v>70</v>
      </c>
      <c r="K78" s="426"/>
    </row>
    <row r="79" spans="1:11" ht="37.5">
      <c r="A79" s="423">
        <v>53</v>
      </c>
      <c r="B79" s="425" t="s">
        <v>321</v>
      </c>
      <c r="C79" s="427" t="s">
        <v>90</v>
      </c>
      <c r="D79" s="16">
        <f t="shared" si="1"/>
        <v>270</v>
      </c>
      <c r="E79" s="16">
        <v>0</v>
      </c>
      <c r="F79" s="16">
        <v>0</v>
      </c>
      <c r="G79" s="16">
        <v>135</v>
      </c>
      <c r="H79" s="16">
        <v>135</v>
      </c>
      <c r="I79" s="16">
        <v>0</v>
      </c>
      <c r="J79" s="124" t="s">
        <v>36</v>
      </c>
      <c r="K79" s="425" t="s">
        <v>268</v>
      </c>
    </row>
    <row r="80" spans="1:11" ht="90" customHeight="1">
      <c r="A80" s="424"/>
      <c r="B80" s="426"/>
      <c r="C80" s="428"/>
      <c r="D80" s="16">
        <f t="shared" si="1"/>
        <v>810</v>
      </c>
      <c r="E80" s="16">
        <v>0</v>
      </c>
      <c r="F80" s="16">
        <v>0</v>
      </c>
      <c r="G80" s="16">
        <v>405</v>
      </c>
      <c r="H80" s="16">
        <v>405</v>
      </c>
      <c r="I80" s="16">
        <v>0</v>
      </c>
      <c r="J80" s="124" t="s">
        <v>70</v>
      </c>
      <c r="K80" s="426"/>
    </row>
    <row r="81" spans="1:11" ht="75">
      <c r="A81" s="12">
        <v>54</v>
      </c>
      <c r="B81" s="14" t="s">
        <v>303</v>
      </c>
      <c r="C81" s="124" t="s">
        <v>91</v>
      </c>
      <c r="D81" s="16">
        <f t="shared" si="1"/>
        <v>1000</v>
      </c>
      <c r="E81" s="16">
        <v>0</v>
      </c>
      <c r="F81" s="16">
        <v>0</v>
      </c>
      <c r="G81" s="16">
        <v>0</v>
      </c>
      <c r="H81" s="16">
        <v>500</v>
      </c>
      <c r="I81" s="16">
        <v>500</v>
      </c>
      <c r="J81" s="124" t="s">
        <v>36</v>
      </c>
      <c r="K81" s="122" t="s">
        <v>304</v>
      </c>
    </row>
    <row r="82" spans="1:11" ht="93.75">
      <c r="A82" s="12">
        <v>55</v>
      </c>
      <c r="B82" s="14" t="s">
        <v>305</v>
      </c>
      <c r="C82" s="65">
        <v>2015</v>
      </c>
      <c r="D82" s="16">
        <f t="shared" si="1"/>
        <v>700</v>
      </c>
      <c r="E82" s="16">
        <v>0</v>
      </c>
      <c r="F82" s="16">
        <v>700</v>
      </c>
      <c r="G82" s="16">
        <v>0</v>
      </c>
      <c r="H82" s="16">
        <v>0</v>
      </c>
      <c r="I82" s="16">
        <v>0</v>
      </c>
      <c r="J82" s="124" t="s">
        <v>36</v>
      </c>
      <c r="K82" s="14" t="s">
        <v>268</v>
      </c>
    </row>
    <row r="83" spans="1:11" ht="75" customHeight="1">
      <c r="A83" s="12">
        <v>56</v>
      </c>
      <c r="B83" s="14" t="s">
        <v>306</v>
      </c>
      <c r="C83" s="65">
        <v>2015</v>
      </c>
      <c r="D83" s="16">
        <f t="shared" si="1"/>
        <v>500</v>
      </c>
      <c r="E83" s="16">
        <v>500</v>
      </c>
      <c r="F83" s="16">
        <v>0</v>
      </c>
      <c r="G83" s="16">
        <v>0</v>
      </c>
      <c r="H83" s="16">
        <v>0</v>
      </c>
      <c r="I83" s="16">
        <v>0</v>
      </c>
      <c r="J83" s="124" t="s">
        <v>36</v>
      </c>
      <c r="K83" s="14" t="s">
        <v>268</v>
      </c>
    </row>
    <row r="84" spans="1:11" ht="90" customHeight="1">
      <c r="A84" s="12">
        <v>57</v>
      </c>
      <c r="B84" s="14" t="s">
        <v>307</v>
      </c>
      <c r="C84" s="124" t="s">
        <v>35</v>
      </c>
      <c r="D84" s="16">
        <f t="shared" si="1"/>
        <v>600</v>
      </c>
      <c r="E84" s="16">
        <v>120</v>
      </c>
      <c r="F84" s="16">
        <v>120</v>
      </c>
      <c r="G84" s="16">
        <v>120</v>
      </c>
      <c r="H84" s="16">
        <v>120</v>
      </c>
      <c r="I84" s="16">
        <v>120</v>
      </c>
      <c r="J84" s="124" t="s">
        <v>36</v>
      </c>
      <c r="K84" s="14" t="s">
        <v>266</v>
      </c>
    </row>
    <row r="85" spans="1:11" ht="60" customHeight="1">
      <c r="A85" s="12">
        <v>58</v>
      </c>
      <c r="B85" s="14" t="s">
        <v>340</v>
      </c>
      <c r="C85" s="124" t="s">
        <v>35</v>
      </c>
      <c r="D85" s="16">
        <f t="shared" si="1"/>
        <v>250</v>
      </c>
      <c r="E85" s="16">
        <v>50</v>
      </c>
      <c r="F85" s="16">
        <v>50</v>
      </c>
      <c r="G85" s="16">
        <v>50</v>
      </c>
      <c r="H85" s="16">
        <v>50</v>
      </c>
      <c r="I85" s="16">
        <v>50</v>
      </c>
      <c r="J85" s="124" t="s">
        <v>36</v>
      </c>
      <c r="K85" s="14" t="s">
        <v>308</v>
      </c>
    </row>
    <row r="86" spans="1:11" ht="95.1" customHeight="1">
      <c r="A86" s="12">
        <v>59</v>
      </c>
      <c r="B86" s="14" t="s">
        <v>309</v>
      </c>
      <c r="C86" s="124" t="s">
        <v>91</v>
      </c>
      <c r="D86" s="16">
        <f t="shared" si="1"/>
        <v>1400</v>
      </c>
      <c r="E86" s="16">
        <v>0</v>
      </c>
      <c r="F86" s="16">
        <v>0</v>
      </c>
      <c r="G86" s="16">
        <v>0</v>
      </c>
      <c r="H86" s="16">
        <v>700</v>
      </c>
      <c r="I86" s="16">
        <v>700</v>
      </c>
      <c r="J86" s="124" t="s">
        <v>36</v>
      </c>
      <c r="K86" s="14" t="s">
        <v>266</v>
      </c>
    </row>
    <row r="87" spans="1:11" ht="131.25" customHeight="1">
      <c r="A87" s="12">
        <v>60</v>
      </c>
      <c r="B87" s="14" t="s">
        <v>322</v>
      </c>
      <c r="C87" s="124" t="s">
        <v>35</v>
      </c>
      <c r="D87" s="16">
        <f t="shared" si="1"/>
        <v>125</v>
      </c>
      <c r="E87" s="16">
        <v>25</v>
      </c>
      <c r="F87" s="16">
        <v>25</v>
      </c>
      <c r="G87" s="16">
        <v>25</v>
      </c>
      <c r="H87" s="16">
        <v>25</v>
      </c>
      <c r="I87" s="16">
        <v>25</v>
      </c>
      <c r="J87" s="124" t="s">
        <v>36</v>
      </c>
      <c r="K87" s="14" t="s">
        <v>266</v>
      </c>
    </row>
    <row r="88" spans="1:11" ht="75">
      <c r="A88" s="12">
        <v>61</v>
      </c>
      <c r="B88" s="14" t="s">
        <v>310</v>
      </c>
      <c r="C88" s="124" t="s">
        <v>90</v>
      </c>
      <c r="D88" s="16">
        <f t="shared" si="1"/>
        <v>900</v>
      </c>
      <c r="E88" s="16">
        <v>0</v>
      </c>
      <c r="F88" s="16">
        <v>0</v>
      </c>
      <c r="G88" s="16">
        <v>200</v>
      </c>
      <c r="H88" s="16">
        <v>700</v>
      </c>
      <c r="I88" s="16">
        <v>0</v>
      </c>
      <c r="J88" s="124" t="s">
        <v>36</v>
      </c>
      <c r="K88" s="14" t="s">
        <v>266</v>
      </c>
    </row>
    <row r="89" spans="1:11" ht="93.75">
      <c r="A89" s="12">
        <v>62</v>
      </c>
      <c r="B89" s="14" t="s">
        <v>311</v>
      </c>
      <c r="C89" s="124" t="s">
        <v>287</v>
      </c>
      <c r="D89" s="16">
        <f t="shared" si="1"/>
        <v>1250</v>
      </c>
      <c r="E89" s="16">
        <v>250</v>
      </c>
      <c r="F89" s="16">
        <v>250</v>
      </c>
      <c r="G89" s="16">
        <v>250</v>
      </c>
      <c r="H89" s="16">
        <v>250</v>
      </c>
      <c r="I89" s="16">
        <v>250</v>
      </c>
      <c r="J89" s="124" t="s">
        <v>36</v>
      </c>
      <c r="K89" s="14" t="s">
        <v>266</v>
      </c>
    </row>
    <row r="90" spans="1:11" ht="90" customHeight="1">
      <c r="A90" s="12">
        <v>63</v>
      </c>
      <c r="B90" s="123" t="s">
        <v>298</v>
      </c>
      <c r="C90" s="65">
        <v>2015</v>
      </c>
      <c r="D90" s="16">
        <f t="shared" si="1"/>
        <v>50</v>
      </c>
      <c r="E90" s="16">
        <v>0</v>
      </c>
      <c r="F90" s="16">
        <v>50</v>
      </c>
      <c r="G90" s="16">
        <v>0</v>
      </c>
      <c r="H90" s="16">
        <v>0</v>
      </c>
      <c r="I90" s="16">
        <v>0</v>
      </c>
      <c r="J90" s="124" t="s">
        <v>36</v>
      </c>
      <c r="K90" s="14" t="s">
        <v>279</v>
      </c>
    </row>
    <row r="91" spans="1:11" ht="36.75" customHeight="1">
      <c r="A91" s="12">
        <v>64</v>
      </c>
      <c r="B91" s="432" t="s">
        <v>312</v>
      </c>
      <c r="C91" s="124"/>
      <c r="D91" s="180">
        <f t="shared" si="1"/>
        <v>20305</v>
      </c>
      <c r="E91" s="180">
        <f>E76+E77+E78+E79+E80+E81+E82+E83+E84+E85+E86+E87+E88+E89+E90</f>
        <v>1895</v>
      </c>
      <c r="F91" s="180">
        <f>F76+F77+F78+F79+F80+F81+F82+F83+F84+F85+F86+F87+F88+F89+F90</f>
        <v>5195</v>
      </c>
      <c r="G91" s="180">
        <f>G76+G77+G78+G79+G80+G81+G82+G83+G84+G85+G86+G87+G88+G89+G90</f>
        <v>3685</v>
      </c>
      <c r="H91" s="180">
        <f>H76+H77+H78+H79+H80+H81+H82+H83+H84+H85+H86+H87+H88+H89+H90</f>
        <v>5385</v>
      </c>
      <c r="I91" s="180">
        <f>I76+I77+I78+I79+I80+I81+I82+I83+I84+I85+I86+I87+I88+I89+I90</f>
        <v>4145</v>
      </c>
      <c r="J91" s="125" t="s">
        <v>823</v>
      </c>
      <c r="K91" s="14"/>
    </row>
    <row r="92" spans="1:11" ht="36.75" customHeight="1">
      <c r="A92" s="12">
        <v>65</v>
      </c>
      <c r="B92" s="433"/>
      <c r="C92" s="124"/>
      <c r="D92" s="180">
        <f t="shared" si="1"/>
        <v>10907.5</v>
      </c>
      <c r="E92" s="180">
        <f>E76+E77+E79+E81+E82+E83+E84+E85+E86+E87+E88+E89+E90</f>
        <v>1182.5</v>
      </c>
      <c r="F92" s="180">
        <f>F76+F77+F79+F81+F82+F83+F84+F85+F86+F87+F88+F89+F90</f>
        <v>2945</v>
      </c>
      <c r="G92" s="180">
        <f>G76+G77+G79+G81+G82+G83+G84+G85+G86+G87+G88+G89+G90</f>
        <v>1405</v>
      </c>
      <c r="H92" s="180">
        <f>H76+H77+H79+H81+H82+H83+H84+H85+H86+H87+H88+H89+H90</f>
        <v>3105</v>
      </c>
      <c r="I92" s="180">
        <f>I76+I77+I79+I81+I82+I83+I84+I85+I86+I87+I88+I89+I90</f>
        <v>2270</v>
      </c>
      <c r="J92" s="124" t="s">
        <v>36</v>
      </c>
      <c r="K92" s="14"/>
    </row>
    <row r="93" spans="1:11" ht="36.75" customHeight="1">
      <c r="A93" s="104">
        <v>66</v>
      </c>
      <c r="B93" s="433"/>
      <c r="C93" s="120"/>
      <c r="D93" s="182">
        <f t="shared" si="1"/>
        <v>9397.5</v>
      </c>
      <c r="E93" s="182">
        <f>E78+E80</f>
        <v>712.5</v>
      </c>
      <c r="F93" s="182">
        <f>F78+F80</f>
        <v>2250</v>
      </c>
      <c r="G93" s="182">
        <f>G78+G80</f>
        <v>2280</v>
      </c>
      <c r="H93" s="182">
        <f>H78+H80</f>
        <v>2280</v>
      </c>
      <c r="I93" s="182">
        <f>I78+I80</f>
        <v>1875</v>
      </c>
      <c r="J93" s="120" t="s">
        <v>70</v>
      </c>
      <c r="K93" s="106"/>
    </row>
    <row r="94" spans="1:11" customFormat="1" ht="15" customHeight="1">
      <c r="A94" s="132"/>
      <c r="B94" s="132"/>
      <c r="C94" s="132"/>
      <c r="D94" s="132"/>
      <c r="E94" s="132"/>
      <c r="F94" s="132"/>
      <c r="G94" s="132"/>
      <c r="H94" s="132"/>
      <c r="I94" s="132"/>
      <c r="J94" s="132"/>
      <c r="K94" s="132"/>
    </row>
    <row r="95" spans="1:11" ht="36.75" customHeight="1">
      <c r="A95" s="105">
        <v>67</v>
      </c>
      <c r="B95" s="433" t="s">
        <v>313</v>
      </c>
      <c r="C95" s="121"/>
      <c r="D95" s="185">
        <f t="shared" si="1"/>
        <v>71240</v>
      </c>
      <c r="E95" s="185">
        <f t="shared" ref="E95:I97" si="2">E28+E47+E56+E72+E91</f>
        <v>12005</v>
      </c>
      <c r="F95" s="185">
        <f t="shared" si="2"/>
        <v>14955</v>
      </c>
      <c r="G95" s="185">
        <f t="shared" si="2"/>
        <v>13745</v>
      </c>
      <c r="H95" s="185">
        <f t="shared" si="2"/>
        <v>15395</v>
      </c>
      <c r="I95" s="185">
        <f t="shared" si="2"/>
        <v>15140</v>
      </c>
      <c r="J95" s="125" t="s">
        <v>823</v>
      </c>
      <c r="K95" s="107"/>
    </row>
    <row r="96" spans="1:11" ht="36.75" customHeight="1">
      <c r="A96" s="12">
        <v>68</v>
      </c>
      <c r="B96" s="433"/>
      <c r="C96" s="124"/>
      <c r="D96" s="186">
        <f t="shared" si="1"/>
        <v>33820</v>
      </c>
      <c r="E96" s="186">
        <f t="shared" si="2"/>
        <v>6195</v>
      </c>
      <c r="F96" s="186">
        <f t="shared" si="2"/>
        <v>7240</v>
      </c>
      <c r="G96" s="186">
        <f t="shared" si="2"/>
        <v>5810</v>
      </c>
      <c r="H96" s="186">
        <f t="shared" si="2"/>
        <v>7310</v>
      </c>
      <c r="I96" s="186">
        <f t="shared" si="2"/>
        <v>7265</v>
      </c>
      <c r="J96" s="124" t="s">
        <v>36</v>
      </c>
      <c r="K96" s="14"/>
    </row>
    <row r="97" spans="1:11" ht="36.75" customHeight="1">
      <c r="A97" s="12">
        <v>69</v>
      </c>
      <c r="B97" s="433"/>
      <c r="C97" s="124"/>
      <c r="D97" s="186">
        <f t="shared" si="1"/>
        <v>32700</v>
      </c>
      <c r="E97" s="186">
        <f t="shared" si="2"/>
        <v>4945</v>
      </c>
      <c r="F97" s="186">
        <f t="shared" si="2"/>
        <v>6850</v>
      </c>
      <c r="G97" s="186">
        <f t="shared" si="2"/>
        <v>7070</v>
      </c>
      <c r="H97" s="186">
        <f t="shared" si="2"/>
        <v>7070</v>
      </c>
      <c r="I97" s="186">
        <f t="shared" si="2"/>
        <v>6765</v>
      </c>
      <c r="J97" s="124" t="s">
        <v>70</v>
      </c>
      <c r="K97" s="14"/>
    </row>
    <row r="98" spans="1:11" ht="56.25">
      <c r="A98" s="12">
        <v>70</v>
      </c>
      <c r="B98" s="434"/>
      <c r="C98" s="124"/>
      <c r="D98" s="186">
        <f t="shared" si="1"/>
        <v>4720</v>
      </c>
      <c r="E98" s="186">
        <f>E31</f>
        <v>865</v>
      </c>
      <c r="F98" s="186">
        <f>F31</f>
        <v>865</v>
      </c>
      <c r="G98" s="186">
        <f>G31</f>
        <v>865</v>
      </c>
      <c r="H98" s="186">
        <f>H31</f>
        <v>1015</v>
      </c>
      <c r="I98" s="186">
        <f>I31</f>
        <v>1110</v>
      </c>
      <c r="J98" s="124" t="s">
        <v>69</v>
      </c>
      <c r="K98" s="14"/>
    </row>
    <row r="99" spans="1:11">
      <c r="C99" s="126"/>
      <c r="J99" s="126"/>
    </row>
    <row r="100" spans="1:11">
      <c r="C100" s="126"/>
      <c r="J100" s="126"/>
    </row>
    <row r="101" spans="1:11">
      <c r="C101" s="126"/>
      <c r="J101" s="126"/>
    </row>
    <row r="102" spans="1:11">
      <c r="C102" s="126"/>
      <c r="J102" s="126"/>
    </row>
    <row r="103" spans="1:11">
      <c r="C103" s="126"/>
      <c r="J103" s="126"/>
    </row>
    <row r="104" spans="1:11">
      <c r="C104" s="126"/>
      <c r="J104" s="126"/>
    </row>
    <row r="105" spans="1:11">
      <c r="C105" s="126"/>
      <c r="J105" s="126"/>
    </row>
    <row r="106" spans="1:11">
      <c r="C106" s="126"/>
      <c r="J106" s="126"/>
    </row>
    <row r="107" spans="1:11">
      <c r="C107" s="126"/>
      <c r="J107" s="126"/>
    </row>
    <row r="108" spans="1:11">
      <c r="C108" s="126"/>
      <c r="J108" s="126"/>
    </row>
    <row r="109" spans="1:11">
      <c r="C109" s="126"/>
      <c r="J109" s="126"/>
    </row>
    <row r="110" spans="1:11">
      <c r="C110" s="126"/>
      <c r="J110" s="126"/>
    </row>
    <row r="111" spans="1:11">
      <c r="C111" s="126"/>
      <c r="J111" s="126"/>
    </row>
  </sheetData>
  <mergeCells count="79">
    <mergeCell ref="B91:B93"/>
    <mergeCell ref="B95:B98"/>
    <mergeCell ref="C47:C49"/>
    <mergeCell ref="C28:C31"/>
    <mergeCell ref="A79:A80"/>
    <mergeCell ref="B79:B80"/>
    <mergeCell ref="C79:C80"/>
    <mergeCell ref="A60:A61"/>
    <mergeCell ref="A77:A78"/>
    <mergeCell ref="A43:A44"/>
    <mergeCell ref="A52:A53"/>
    <mergeCell ref="K79:K80"/>
    <mergeCell ref="B28:B31"/>
    <mergeCell ref="B47:B49"/>
    <mergeCell ref="B56:B58"/>
    <mergeCell ref="B72:B74"/>
    <mergeCell ref="B60:B61"/>
    <mergeCell ref="C60:C61"/>
    <mergeCell ref="K60:K61"/>
    <mergeCell ref="B77:B78"/>
    <mergeCell ref="C77:C78"/>
    <mergeCell ref="K77:K78"/>
    <mergeCell ref="B43:B44"/>
    <mergeCell ref="C43:C44"/>
    <mergeCell ref="K43:K44"/>
    <mergeCell ref="B52:B53"/>
    <mergeCell ref="C52:C53"/>
    <mergeCell ref="K52:K53"/>
    <mergeCell ref="A34:A35"/>
    <mergeCell ref="B34:B35"/>
    <mergeCell ref="C34:C35"/>
    <mergeCell ref="K34:K35"/>
    <mergeCell ref="A41:A42"/>
    <mergeCell ref="B41:B42"/>
    <mergeCell ref="C41:C42"/>
    <mergeCell ref="K41:K42"/>
    <mergeCell ref="A24:A25"/>
    <mergeCell ref="B24:B25"/>
    <mergeCell ref="C24:C25"/>
    <mergeCell ref="K24:K25"/>
    <mergeCell ref="A26:A27"/>
    <mergeCell ref="B26:B27"/>
    <mergeCell ref="C26:C27"/>
    <mergeCell ref="K26:K27"/>
    <mergeCell ref="A18:A19"/>
    <mergeCell ref="B18:B19"/>
    <mergeCell ref="C18:C19"/>
    <mergeCell ref="K18:K19"/>
    <mergeCell ref="A22:A23"/>
    <mergeCell ref="B22:B23"/>
    <mergeCell ref="C22:C23"/>
    <mergeCell ref="K22:K23"/>
    <mergeCell ref="A14:A15"/>
    <mergeCell ref="B14:B15"/>
    <mergeCell ref="C14:C15"/>
    <mergeCell ref="K14:K15"/>
    <mergeCell ref="A16:A17"/>
    <mergeCell ref="B16:B17"/>
    <mergeCell ref="C16:C17"/>
    <mergeCell ref="K16:K17"/>
    <mergeCell ref="A8:A9"/>
    <mergeCell ref="B8:B9"/>
    <mergeCell ref="C8:C9"/>
    <mergeCell ref="K8:K9"/>
    <mergeCell ref="A10:A12"/>
    <mergeCell ref="B10:B12"/>
    <mergeCell ref="C10:C12"/>
    <mergeCell ref="K10:K12"/>
    <mergeCell ref="J4:J6"/>
    <mergeCell ref="K4:K6"/>
    <mergeCell ref="D5:D6"/>
    <mergeCell ref="E5:I5"/>
    <mergeCell ref="A1:K1"/>
    <mergeCell ref="A2:K2"/>
    <mergeCell ref="A3:K3"/>
    <mergeCell ref="A4:A6"/>
    <mergeCell ref="B4:B6"/>
    <mergeCell ref="C4:C6"/>
    <mergeCell ref="D4:I4"/>
  </mergeCells>
  <phoneticPr fontId="0" type="noConversion"/>
  <printOptions horizontalCentered="1"/>
  <pageMargins left="0.74803149606299213" right="0.74803149606299213" top="0.98425196850393704" bottom="0.39370078740157483" header="0.51181102362204722" footer="0.19685039370078741"/>
  <pageSetup paperSize="9" orientation="landscape" r:id="rId1"/>
  <headerFooter alignWithMargins="0">
    <oddFooter>&amp;CПриложение №3.3&amp;R&amp;P</oddFooter>
  </headerFooter>
</worksheet>
</file>

<file path=xl/worksheets/sheet8.xml><?xml version="1.0" encoding="utf-8"?>
<worksheet xmlns="http://schemas.openxmlformats.org/spreadsheetml/2006/main" xmlns:r="http://schemas.openxmlformats.org/officeDocument/2006/relationships">
  <sheetPr>
    <tabColor theme="5" tint="0.39997558519241921"/>
  </sheetPr>
  <dimension ref="A1:P20"/>
  <sheetViews>
    <sheetView view="pageBreakPreview" zoomScaleSheetLayoutView="100" workbookViewId="0">
      <selection activeCell="K18" sqref="K18"/>
    </sheetView>
  </sheetViews>
  <sheetFormatPr defaultColWidth="9.140625" defaultRowHeight="18.75"/>
  <cols>
    <col min="1" max="1" width="6.28515625" style="33" customWidth="1"/>
    <col min="2" max="2" width="19.28515625" style="1" customWidth="1"/>
    <col min="3" max="3" width="8.5703125" style="2" customWidth="1"/>
    <col min="4" max="4" width="11.140625" style="1" customWidth="1"/>
    <col min="5" max="9" width="10.140625" style="1" bestFit="1" customWidth="1"/>
    <col min="10" max="10" width="12" style="2" customWidth="1"/>
    <col min="11" max="11" width="23.28515625" style="1" customWidth="1"/>
    <col min="12" max="16384" width="9.140625" style="1"/>
  </cols>
  <sheetData>
    <row r="1" spans="1:16" ht="18.75" customHeight="1">
      <c r="A1" s="413" t="s">
        <v>15</v>
      </c>
      <c r="B1" s="413"/>
      <c r="C1" s="413"/>
      <c r="D1" s="413"/>
      <c r="E1" s="413"/>
      <c r="F1" s="413"/>
      <c r="G1" s="413"/>
      <c r="H1" s="413"/>
      <c r="I1" s="413"/>
      <c r="J1" s="413"/>
      <c r="K1" s="413"/>
    </row>
    <row r="2" spans="1:16" ht="39.75" hidden="1" customHeight="1">
      <c r="A2" s="414" t="s">
        <v>16</v>
      </c>
      <c r="B2" s="414"/>
      <c r="C2" s="414"/>
      <c r="D2" s="414"/>
      <c r="E2" s="414"/>
      <c r="F2" s="414"/>
      <c r="G2" s="414"/>
      <c r="H2" s="414"/>
      <c r="I2" s="414"/>
      <c r="J2" s="414"/>
      <c r="K2" s="414"/>
      <c r="L2" s="2"/>
      <c r="M2" s="2"/>
      <c r="N2" s="2"/>
      <c r="O2" s="2"/>
      <c r="P2" s="2"/>
    </row>
    <row r="3" spans="1:16" ht="18.75" customHeight="1">
      <c r="A3" s="415" t="s">
        <v>17</v>
      </c>
      <c r="B3" s="415"/>
      <c r="C3" s="415"/>
      <c r="D3" s="415"/>
      <c r="E3" s="415"/>
      <c r="F3" s="415"/>
      <c r="G3" s="415"/>
      <c r="H3" s="415"/>
      <c r="I3" s="415"/>
      <c r="J3" s="415"/>
      <c r="K3" s="415"/>
    </row>
    <row r="4" spans="1:16" s="3" customFormat="1" ht="24.95" customHeight="1">
      <c r="A4" s="435" t="s">
        <v>3</v>
      </c>
      <c r="B4" s="412" t="s">
        <v>0</v>
      </c>
      <c r="C4" s="412" t="s">
        <v>4</v>
      </c>
      <c r="D4" s="412" t="s">
        <v>6</v>
      </c>
      <c r="E4" s="412"/>
      <c r="F4" s="412"/>
      <c r="G4" s="412"/>
      <c r="H4" s="412"/>
      <c r="I4" s="412"/>
      <c r="J4" s="412" t="s">
        <v>7</v>
      </c>
      <c r="K4" s="412" t="s">
        <v>8</v>
      </c>
    </row>
    <row r="5" spans="1:16" s="3" customFormat="1" ht="24.95" customHeight="1">
      <c r="A5" s="436"/>
      <c r="B5" s="412"/>
      <c r="C5" s="412"/>
      <c r="D5" s="412" t="s">
        <v>1</v>
      </c>
      <c r="E5" s="412" t="s">
        <v>5</v>
      </c>
      <c r="F5" s="412"/>
      <c r="G5" s="412"/>
      <c r="H5" s="412"/>
      <c r="I5" s="412"/>
      <c r="J5" s="412"/>
      <c r="K5" s="412"/>
    </row>
    <row r="6" spans="1:16" s="3" customFormat="1" ht="24.95" customHeight="1">
      <c r="A6" s="437"/>
      <c r="B6" s="412"/>
      <c r="C6" s="412"/>
      <c r="D6" s="412"/>
      <c r="E6" s="4">
        <v>2014</v>
      </c>
      <c r="F6" s="4">
        <v>2015</v>
      </c>
      <c r="G6" s="4">
        <v>2016</v>
      </c>
      <c r="H6" s="4">
        <v>2017</v>
      </c>
      <c r="I6" s="4">
        <v>2018</v>
      </c>
      <c r="J6" s="412"/>
      <c r="K6" s="412"/>
    </row>
    <row r="7" spans="1:16" s="5" customFormat="1">
      <c r="A7" s="32">
        <v>1</v>
      </c>
      <c r="B7" s="6">
        <v>2</v>
      </c>
      <c r="C7" s="6">
        <v>3</v>
      </c>
      <c r="D7" s="6">
        <v>4</v>
      </c>
      <c r="E7" s="6">
        <v>5</v>
      </c>
      <c r="F7" s="6">
        <v>6</v>
      </c>
      <c r="G7" s="6">
        <v>7</v>
      </c>
      <c r="H7" s="6">
        <v>8</v>
      </c>
      <c r="I7" s="6">
        <v>9</v>
      </c>
      <c r="J7" s="6">
        <v>10</v>
      </c>
      <c r="K7" s="109">
        <v>11</v>
      </c>
    </row>
    <row r="8" spans="1:16" ht="93.75">
      <c r="A8" s="96">
        <v>1</v>
      </c>
      <c r="B8" s="97" t="s">
        <v>236</v>
      </c>
      <c r="C8" s="96" t="s">
        <v>35</v>
      </c>
      <c r="D8" s="16">
        <f t="shared" ref="D8:D13" si="0">SUM(E8:I8)</f>
        <v>10000</v>
      </c>
      <c r="E8" s="16">
        <v>2000</v>
      </c>
      <c r="F8" s="16">
        <v>2000</v>
      </c>
      <c r="G8" s="16">
        <v>2000</v>
      </c>
      <c r="H8" s="16">
        <v>2000</v>
      </c>
      <c r="I8" s="16">
        <v>2000</v>
      </c>
      <c r="J8" s="96" t="s">
        <v>36</v>
      </c>
      <c r="K8" s="97" t="s">
        <v>237</v>
      </c>
    </row>
    <row r="9" spans="1:16" ht="163.5" customHeight="1">
      <c r="A9" s="96">
        <v>2</v>
      </c>
      <c r="B9" s="97" t="s">
        <v>248</v>
      </c>
      <c r="C9" s="96" t="s">
        <v>35</v>
      </c>
      <c r="D9" s="16">
        <f t="shared" si="0"/>
        <v>1750</v>
      </c>
      <c r="E9" s="16">
        <v>150</v>
      </c>
      <c r="F9" s="16">
        <v>250</v>
      </c>
      <c r="G9" s="16">
        <v>350</v>
      </c>
      <c r="H9" s="16">
        <v>450</v>
      </c>
      <c r="I9" s="16">
        <v>550</v>
      </c>
      <c r="J9" s="96" t="s">
        <v>36</v>
      </c>
      <c r="K9" s="97" t="s">
        <v>238</v>
      </c>
    </row>
    <row r="10" spans="1:16" ht="109.5" customHeight="1">
      <c r="A10" s="96">
        <v>3</v>
      </c>
      <c r="B10" s="97" t="s">
        <v>251</v>
      </c>
      <c r="C10" s="96" t="s">
        <v>35</v>
      </c>
      <c r="D10" s="16">
        <f t="shared" si="0"/>
        <v>1500</v>
      </c>
      <c r="E10" s="16">
        <v>100</v>
      </c>
      <c r="F10" s="16">
        <v>200</v>
      </c>
      <c r="G10" s="16">
        <v>300</v>
      </c>
      <c r="H10" s="16">
        <v>400</v>
      </c>
      <c r="I10" s="16">
        <v>500</v>
      </c>
      <c r="J10" s="96" t="s">
        <v>36</v>
      </c>
      <c r="K10" s="97" t="s">
        <v>239</v>
      </c>
    </row>
    <row r="11" spans="1:16" ht="128.1" customHeight="1">
      <c r="A11" s="96">
        <v>4</v>
      </c>
      <c r="B11" s="97" t="s">
        <v>240</v>
      </c>
      <c r="C11" s="96" t="s">
        <v>35</v>
      </c>
      <c r="D11" s="16">
        <f t="shared" si="0"/>
        <v>247</v>
      </c>
      <c r="E11" s="16">
        <v>8</v>
      </c>
      <c r="F11" s="16">
        <v>42</v>
      </c>
      <c r="G11" s="16">
        <v>55</v>
      </c>
      <c r="H11" s="16">
        <v>64</v>
      </c>
      <c r="I11" s="16">
        <v>78</v>
      </c>
      <c r="J11" s="96" t="s">
        <v>36</v>
      </c>
      <c r="K11" s="97" t="s">
        <v>249</v>
      </c>
    </row>
    <row r="12" spans="1:16" ht="110.1" customHeight="1">
      <c r="A12" s="96">
        <v>5</v>
      </c>
      <c r="B12" s="97" t="s">
        <v>241</v>
      </c>
      <c r="C12" s="96" t="s">
        <v>35</v>
      </c>
      <c r="D12" s="16">
        <f t="shared" si="0"/>
        <v>171</v>
      </c>
      <c r="E12" s="16">
        <v>6</v>
      </c>
      <c r="F12" s="16">
        <v>27</v>
      </c>
      <c r="G12" s="16">
        <v>34</v>
      </c>
      <c r="H12" s="16">
        <v>48</v>
      </c>
      <c r="I12" s="16">
        <v>56</v>
      </c>
      <c r="J12" s="96" t="s">
        <v>36</v>
      </c>
      <c r="K12" s="97" t="s">
        <v>250</v>
      </c>
    </row>
    <row r="13" spans="1:16" ht="182.1" customHeight="1">
      <c r="A13" s="96">
        <v>6</v>
      </c>
      <c r="B13" s="281" t="s">
        <v>738</v>
      </c>
      <c r="C13" s="96" t="s">
        <v>35</v>
      </c>
      <c r="D13" s="16">
        <f t="shared" si="0"/>
        <v>3613</v>
      </c>
      <c r="E13" s="16">
        <v>313</v>
      </c>
      <c r="F13" s="16">
        <v>600</v>
      </c>
      <c r="G13" s="16">
        <v>800</v>
      </c>
      <c r="H13" s="16">
        <v>900</v>
      </c>
      <c r="I13" s="16">
        <v>1000</v>
      </c>
      <c r="J13" s="96" t="s">
        <v>36</v>
      </c>
      <c r="K13" s="97" t="s">
        <v>242</v>
      </c>
    </row>
    <row r="14" spans="1:16" ht="37.5">
      <c r="A14" s="96">
        <v>7</v>
      </c>
      <c r="B14" s="97" t="s">
        <v>243</v>
      </c>
      <c r="C14" s="96"/>
      <c r="D14" s="16">
        <f t="shared" ref="D14:I14" si="1">SUM(D8:D13)</f>
        <v>17281</v>
      </c>
      <c r="E14" s="16">
        <f t="shared" si="1"/>
        <v>2577</v>
      </c>
      <c r="F14" s="16">
        <f t="shared" si="1"/>
        <v>3119</v>
      </c>
      <c r="G14" s="16">
        <f t="shared" si="1"/>
        <v>3539</v>
      </c>
      <c r="H14" s="16">
        <f t="shared" si="1"/>
        <v>3862</v>
      </c>
      <c r="I14" s="16">
        <f t="shared" si="1"/>
        <v>4184</v>
      </c>
      <c r="J14" s="96" t="s">
        <v>36</v>
      </c>
      <c r="K14" s="97"/>
    </row>
    <row r="15" spans="1:16">
      <c r="A15" s="96"/>
      <c r="B15" s="110" t="s">
        <v>244</v>
      </c>
      <c r="C15" s="96"/>
      <c r="D15" s="16"/>
      <c r="E15" s="16"/>
      <c r="F15" s="16"/>
      <c r="G15" s="16"/>
      <c r="H15" s="16"/>
      <c r="I15" s="16"/>
      <c r="J15" s="96"/>
      <c r="K15" s="97"/>
    </row>
    <row r="16" spans="1:16" ht="165" customHeight="1">
      <c r="A16" s="96">
        <v>8</v>
      </c>
      <c r="B16" s="103" t="s">
        <v>341</v>
      </c>
      <c r="C16" s="96" t="s">
        <v>35</v>
      </c>
      <c r="D16" s="111">
        <f>SUM(E16:I16)</f>
        <v>1802</v>
      </c>
      <c r="E16" s="111">
        <f>20+15+12+200</f>
        <v>247</v>
      </c>
      <c r="F16" s="111">
        <f>15+15+400+225</f>
        <v>655</v>
      </c>
      <c r="G16" s="111">
        <f>20+250</f>
        <v>270</v>
      </c>
      <c r="H16" s="111">
        <f>25+275</f>
        <v>300</v>
      </c>
      <c r="I16" s="111">
        <f>30+300</f>
        <v>330</v>
      </c>
      <c r="J16" s="96" t="s">
        <v>36</v>
      </c>
      <c r="K16" s="179" t="s">
        <v>253</v>
      </c>
    </row>
    <row r="17" spans="1:11" ht="80.099999999999994" customHeight="1">
      <c r="A17" s="96">
        <v>9</v>
      </c>
      <c r="B17" s="97" t="s">
        <v>245</v>
      </c>
      <c r="C17" s="96" t="s">
        <v>35</v>
      </c>
      <c r="D17" s="16">
        <f>SUM(E17:I17)</f>
        <v>225</v>
      </c>
      <c r="E17" s="16">
        <v>35</v>
      </c>
      <c r="F17" s="16">
        <v>40</v>
      </c>
      <c r="G17" s="16">
        <v>45</v>
      </c>
      <c r="H17" s="16">
        <v>50</v>
      </c>
      <c r="I17" s="16">
        <v>55</v>
      </c>
      <c r="J17" s="96" t="s">
        <v>36</v>
      </c>
      <c r="K17" s="103" t="s">
        <v>342</v>
      </c>
    </row>
    <row r="18" spans="1:11" ht="131.25">
      <c r="A18" s="100">
        <v>10</v>
      </c>
      <c r="B18" s="98" t="s">
        <v>246</v>
      </c>
      <c r="C18" s="100" t="s">
        <v>35</v>
      </c>
      <c r="D18" s="42">
        <f>SUM(E18:I18)</f>
        <v>270</v>
      </c>
      <c r="E18" s="42">
        <v>40</v>
      </c>
      <c r="F18" s="42">
        <v>48</v>
      </c>
      <c r="G18" s="42">
        <v>54</v>
      </c>
      <c r="H18" s="42">
        <v>60</v>
      </c>
      <c r="I18" s="42">
        <v>68</v>
      </c>
      <c r="J18" s="100" t="s">
        <v>36</v>
      </c>
      <c r="K18" s="337" t="s">
        <v>784</v>
      </c>
    </row>
    <row r="19" spans="1:11" ht="57.75" customHeight="1">
      <c r="A19" s="96">
        <v>11</v>
      </c>
      <c r="B19" s="108" t="s">
        <v>247</v>
      </c>
      <c r="C19" s="96" t="s">
        <v>35</v>
      </c>
      <c r="D19" s="16">
        <f t="shared" ref="D19:I19" si="2">SUM(D16:D18)</f>
        <v>2297</v>
      </c>
      <c r="E19" s="16">
        <f t="shared" si="2"/>
        <v>322</v>
      </c>
      <c r="F19" s="16">
        <f t="shared" si="2"/>
        <v>743</v>
      </c>
      <c r="G19" s="16">
        <f t="shared" si="2"/>
        <v>369</v>
      </c>
      <c r="H19" s="16">
        <f t="shared" si="2"/>
        <v>410</v>
      </c>
      <c r="I19" s="16">
        <f t="shared" si="2"/>
        <v>453</v>
      </c>
      <c r="J19" s="96" t="s">
        <v>36</v>
      </c>
      <c r="K19" s="97"/>
    </row>
    <row r="20" spans="1:11" ht="36.75" customHeight="1">
      <c r="A20" s="101">
        <v>12</v>
      </c>
      <c r="B20" s="112" t="s">
        <v>252</v>
      </c>
      <c r="C20" s="101" t="s">
        <v>35</v>
      </c>
      <c r="D20" s="60">
        <f t="shared" ref="D20:I20" si="3">D14+D19</f>
        <v>19578</v>
      </c>
      <c r="E20" s="60">
        <f t="shared" si="3"/>
        <v>2899</v>
      </c>
      <c r="F20" s="60">
        <f t="shared" si="3"/>
        <v>3862</v>
      </c>
      <c r="G20" s="60">
        <f t="shared" si="3"/>
        <v>3908</v>
      </c>
      <c r="H20" s="60">
        <f t="shared" si="3"/>
        <v>4272</v>
      </c>
      <c r="I20" s="60">
        <f t="shared" si="3"/>
        <v>4637</v>
      </c>
      <c r="J20" s="101" t="s">
        <v>36</v>
      </c>
      <c r="K20" s="99"/>
    </row>
  </sheetData>
  <mergeCells count="11">
    <mergeCell ref="J4:J6"/>
    <mergeCell ref="K4:K6"/>
    <mergeCell ref="D5:D6"/>
    <mergeCell ref="E5:I5"/>
    <mergeCell ref="A1:K1"/>
    <mergeCell ref="A2:K2"/>
    <mergeCell ref="A3:K3"/>
    <mergeCell ref="A4:A6"/>
    <mergeCell ref="B4:B6"/>
    <mergeCell ref="C4:C6"/>
    <mergeCell ref="D4:I4"/>
  </mergeCells>
  <phoneticPr fontId="5" type="noConversion"/>
  <printOptions horizontalCentered="1"/>
  <pageMargins left="0.78740157480314965" right="0.78740157480314965" top="0.98425196850393704" bottom="0.39370078740157483" header="0.51181102362204722" footer="0.19685039370078741"/>
  <pageSetup paperSize="9" fitToHeight="3" orientation="landscape" r:id="rId1"/>
  <headerFooter alignWithMargins="0">
    <oddFooter>&amp;CПриложения № 3.4&amp;R&amp;P</oddFooter>
  </headerFooter>
  <rowBreaks count="1" manualBreakCount="1">
    <brk id="14" max="16383" man="1"/>
  </rowBreaks>
  <ignoredErrors>
    <ignoredError sqref="E14:I14" formulaRange="1"/>
  </ignoredErrors>
</worksheet>
</file>

<file path=xl/worksheets/sheet9.xml><?xml version="1.0" encoding="utf-8"?>
<worksheet xmlns="http://schemas.openxmlformats.org/spreadsheetml/2006/main" xmlns:r="http://schemas.openxmlformats.org/officeDocument/2006/relationships">
  <sheetPr>
    <tabColor theme="3" tint="0.39997558519241921"/>
  </sheetPr>
  <dimension ref="A1:Q35"/>
  <sheetViews>
    <sheetView workbookViewId="0">
      <selection activeCell="J31" sqref="J31"/>
    </sheetView>
  </sheetViews>
  <sheetFormatPr defaultColWidth="9.140625" defaultRowHeight="18.75"/>
  <cols>
    <col min="1" max="1" width="6.28515625" style="33" customWidth="1"/>
    <col min="2" max="2" width="23.5703125" style="1" customWidth="1"/>
    <col min="3" max="3" width="9.140625" style="8"/>
    <col min="4" max="4" width="11.42578125" style="1" customWidth="1"/>
    <col min="5" max="9" width="9.140625" style="1"/>
    <col min="10" max="10" width="12.5703125" style="1" customWidth="1"/>
    <col min="11" max="11" width="21.85546875" style="1" customWidth="1"/>
    <col min="12" max="16384" width="9.140625" style="1"/>
  </cols>
  <sheetData>
    <row r="1" spans="1:17" ht="18.75" customHeight="1">
      <c r="A1" s="413" t="s">
        <v>18</v>
      </c>
      <c r="B1" s="413"/>
      <c r="C1" s="413"/>
      <c r="D1" s="413"/>
      <c r="E1" s="413"/>
      <c r="F1" s="413"/>
      <c r="G1" s="413"/>
      <c r="H1" s="413"/>
      <c r="I1" s="413"/>
      <c r="J1" s="413"/>
      <c r="K1" s="413"/>
    </row>
    <row r="2" spans="1:17" ht="39.75" hidden="1" customHeight="1">
      <c r="A2" s="414" t="s">
        <v>19</v>
      </c>
      <c r="B2" s="414"/>
      <c r="C2" s="414"/>
      <c r="D2" s="414"/>
      <c r="E2" s="414"/>
      <c r="F2" s="414"/>
      <c r="G2" s="414"/>
      <c r="H2" s="414"/>
      <c r="I2" s="414"/>
      <c r="J2" s="414"/>
      <c r="K2" s="414"/>
      <c r="L2" s="2"/>
      <c r="M2" s="2"/>
      <c r="N2" s="2"/>
      <c r="O2" s="2"/>
      <c r="P2" s="2"/>
      <c r="Q2" s="2"/>
    </row>
    <row r="3" spans="1:17" ht="18.75" customHeight="1">
      <c r="A3" s="415" t="s">
        <v>20</v>
      </c>
      <c r="B3" s="415"/>
      <c r="C3" s="415"/>
      <c r="D3" s="415"/>
      <c r="E3" s="415"/>
      <c r="F3" s="415"/>
      <c r="G3" s="415"/>
      <c r="H3" s="415"/>
      <c r="I3" s="415"/>
      <c r="J3" s="415"/>
      <c r="K3" s="415"/>
    </row>
    <row r="4" spans="1:17" s="3" customFormat="1" ht="24.95" customHeight="1">
      <c r="A4" s="435" t="s">
        <v>3</v>
      </c>
      <c r="B4" s="412" t="s">
        <v>0</v>
      </c>
      <c r="C4" s="435" t="s">
        <v>4</v>
      </c>
      <c r="D4" s="412" t="s">
        <v>6</v>
      </c>
      <c r="E4" s="412"/>
      <c r="F4" s="412"/>
      <c r="G4" s="412"/>
      <c r="H4" s="412"/>
      <c r="I4" s="412"/>
      <c r="J4" s="412" t="s">
        <v>7</v>
      </c>
      <c r="K4" s="412" t="s">
        <v>8</v>
      </c>
    </row>
    <row r="5" spans="1:17" s="3" customFormat="1" ht="24.95" customHeight="1">
      <c r="A5" s="436"/>
      <c r="B5" s="412"/>
      <c r="C5" s="436"/>
      <c r="D5" s="412" t="s">
        <v>1</v>
      </c>
      <c r="E5" s="412" t="s">
        <v>5</v>
      </c>
      <c r="F5" s="412"/>
      <c r="G5" s="412"/>
      <c r="H5" s="412"/>
      <c r="I5" s="412"/>
      <c r="J5" s="412"/>
      <c r="K5" s="412"/>
    </row>
    <row r="6" spans="1:17" s="3" customFormat="1" ht="24.95" customHeight="1">
      <c r="A6" s="437"/>
      <c r="B6" s="412"/>
      <c r="C6" s="437"/>
      <c r="D6" s="412"/>
      <c r="E6" s="4">
        <v>2014</v>
      </c>
      <c r="F6" s="4">
        <v>2015</v>
      </c>
      <c r="G6" s="4">
        <v>2016</v>
      </c>
      <c r="H6" s="4">
        <v>2017</v>
      </c>
      <c r="I6" s="4">
        <v>2018</v>
      </c>
      <c r="J6" s="412"/>
      <c r="K6" s="412"/>
    </row>
    <row r="7" spans="1:17" s="5" customFormat="1" ht="15.75">
      <c r="A7" s="32">
        <v>1</v>
      </c>
      <c r="B7" s="6">
        <v>2</v>
      </c>
      <c r="C7" s="32">
        <v>3</v>
      </c>
      <c r="D7" s="6">
        <v>4</v>
      </c>
      <c r="E7" s="6">
        <v>5</v>
      </c>
      <c r="F7" s="6">
        <v>6</v>
      </c>
      <c r="G7" s="6">
        <v>7</v>
      </c>
      <c r="H7" s="6">
        <v>8</v>
      </c>
      <c r="I7" s="6">
        <v>9</v>
      </c>
      <c r="J7" s="6">
        <v>10</v>
      </c>
      <c r="K7" s="6">
        <v>11</v>
      </c>
    </row>
    <row r="8" spans="1:17" ht="76.5" customHeight="1">
      <c r="A8" s="67">
        <v>1</v>
      </c>
      <c r="B8" s="35" t="s">
        <v>133</v>
      </c>
      <c r="C8" s="67" t="s">
        <v>35</v>
      </c>
      <c r="D8" s="16">
        <f>SUM(E8:I8)</f>
        <v>1200</v>
      </c>
      <c r="E8" s="16">
        <v>200</v>
      </c>
      <c r="F8" s="16">
        <v>200</v>
      </c>
      <c r="G8" s="16">
        <v>250</v>
      </c>
      <c r="H8" s="16">
        <v>250</v>
      </c>
      <c r="I8" s="16">
        <v>300</v>
      </c>
      <c r="J8" s="66" t="s">
        <v>36</v>
      </c>
      <c r="K8" s="41" t="s">
        <v>223</v>
      </c>
    </row>
    <row r="9" spans="1:17" ht="92.25" customHeight="1">
      <c r="A9" s="67">
        <v>2</v>
      </c>
      <c r="B9" s="35" t="s">
        <v>157</v>
      </c>
      <c r="C9" s="67" t="s">
        <v>35</v>
      </c>
      <c r="D9" s="16">
        <f t="shared" ref="D9:D31" si="0">SUM(E9:I9)</f>
        <v>1200</v>
      </c>
      <c r="E9" s="16">
        <v>200</v>
      </c>
      <c r="F9" s="16">
        <v>200</v>
      </c>
      <c r="G9" s="16">
        <v>250</v>
      </c>
      <c r="H9" s="16">
        <v>250</v>
      </c>
      <c r="I9" s="16">
        <v>300</v>
      </c>
      <c r="J9" s="66" t="s">
        <v>36</v>
      </c>
      <c r="K9" s="41" t="s">
        <v>223</v>
      </c>
    </row>
    <row r="10" spans="1:17" ht="36.75" customHeight="1">
      <c r="A10" s="407">
        <v>3</v>
      </c>
      <c r="B10" s="438" t="s">
        <v>135</v>
      </c>
      <c r="C10" s="407" t="s">
        <v>35</v>
      </c>
      <c r="D10" s="16">
        <f>SUM(E10:I10)</f>
        <v>1150</v>
      </c>
      <c r="E10" s="16">
        <v>200</v>
      </c>
      <c r="F10" s="16">
        <v>200</v>
      </c>
      <c r="G10" s="16">
        <v>250</v>
      </c>
      <c r="H10" s="16">
        <v>250</v>
      </c>
      <c r="I10" s="16">
        <v>250</v>
      </c>
      <c r="J10" s="67" t="s">
        <v>36</v>
      </c>
      <c r="K10" s="440" t="s">
        <v>156</v>
      </c>
    </row>
    <row r="11" spans="1:17" ht="122.25" customHeight="1">
      <c r="A11" s="408"/>
      <c r="B11" s="439"/>
      <c r="C11" s="408"/>
      <c r="D11" s="16">
        <f>SUM(E11:I11)</f>
        <v>400</v>
      </c>
      <c r="E11" s="16">
        <v>80</v>
      </c>
      <c r="F11" s="16">
        <v>80</v>
      </c>
      <c r="G11" s="16">
        <v>80</v>
      </c>
      <c r="H11" s="16">
        <v>80</v>
      </c>
      <c r="I11" s="16">
        <v>80</v>
      </c>
      <c r="J11" s="124" t="s">
        <v>69</v>
      </c>
      <c r="K11" s="441"/>
    </row>
    <row r="12" spans="1:17" ht="93.75">
      <c r="A12" s="67">
        <v>4</v>
      </c>
      <c r="B12" s="35" t="s">
        <v>134</v>
      </c>
      <c r="C12" s="67" t="s">
        <v>35</v>
      </c>
      <c r="D12" s="16">
        <f t="shared" si="0"/>
        <v>950</v>
      </c>
      <c r="E12" s="16">
        <v>250</v>
      </c>
      <c r="F12" s="16">
        <v>200</v>
      </c>
      <c r="G12" s="16">
        <v>200</v>
      </c>
      <c r="H12" s="16">
        <v>150</v>
      </c>
      <c r="I12" s="45">
        <v>150</v>
      </c>
      <c r="J12" s="66" t="s">
        <v>36</v>
      </c>
      <c r="K12" s="41" t="s">
        <v>145</v>
      </c>
    </row>
    <row r="13" spans="1:17" ht="174.75" customHeight="1">
      <c r="A13" s="67">
        <v>5</v>
      </c>
      <c r="B13" s="338" t="s">
        <v>785</v>
      </c>
      <c r="C13" s="67" t="s">
        <v>35</v>
      </c>
      <c r="D13" s="16">
        <f t="shared" si="0"/>
        <v>380</v>
      </c>
      <c r="E13" s="16">
        <v>50</v>
      </c>
      <c r="F13" s="16">
        <v>50</v>
      </c>
      <c r="G13" s="16">
        <v>80</v>
      </c>
      <c r="H13" s="16">
        <v>100</v>
      </c>
      <c r="I13" s="16">
        <v>100</v>
      </c>
      <c r="J13" s="66" t="s">
        <v>36</v>
      </c>
      <c r="K13" s="41" t="s">
        <v>136</v>
      </c>
    </row>
    <row r="14" spans="1:17" ht="69.75" customHeight="1">
      <c r="A14" s="67">
        <v>6</v>
      </c>
      <c r="B14" s="35" t="s">
        <v>137</v>
      </c>
      <c r="C14" s="67" t="s">
        <v>35</v>
      </c>
      <c r="D14" s="16">
        <f t="shared" si="0"/>
        <v>250</v>
      </c>
      <c r="E14" s="16">
        <v>50</v>
      </c>
      <c r="F14" s="16">
        <v>50</v>
      </c>
      <c r="G14" s="16">
        <v>50</v>
      </c>
      <c r="H14" s="16">
        <v>50</v>
      </c>
      <c r="I14" s="16">
        <v>50</v>
      </c>
      <c r="J14" s="66" t="s">
        <v>36</v>
      </c>
      <c r="K14" s="41" t="s">
        <v>138</v>
      </c>
    </row>
    <row r="15" spans="1:17" ht="93.75">
      <c r="A15" s="67">
        <v>7</v>
      </c>
      <c r="B15" s="35" t="s">
        <v>139</v>
      </c>
      <c r="C15" s="67" t="s">
        <v>35</v>
      </c>
      <c r="D15" s="16">
        <f t="shared" si="0"/>
        <v>230</v>
      </c>
      <c r="E15" s="16">
        <v>30</v>
      </c>
      <c r="F15" s="16">
        <v>50</v>
      </c>
      <c r="G15" s="16">
        <v>50</v>
      </c>
      <c r="H15" s="16">
        <v>50</v>
      </c>
      <c r="I15" s="16">
        <v>50</v>
      </c>
      <c r="J15" s="66" t="s">
        <v>36</v>
      </c>
      <c r="K15" s="41" t="s">
        <v>138</v>
      </c>
    </row>
    <row r="16" spans="1:17" ht="75.75" customHeight="1">
      <c r="A16" s="67">
        <v>8</v>
      </c>
      <c r="B16" s="35" t="s">
        <v>140</v>
      </c>
      <c r="C16" s="67" t="s">
        <v>35</v>
      </c>
      <c r="D16" s="16">
        <f t="shared" si="0"/>
        <v>900</v>
      </c>
      <c r="E16" s="16">
        <v>150</v>
      </c>
      <c r="F16" s="16">
        <v>150</v>
      </c>
      <c r="G16" s="16">
        <v>200</v>
      </c>
      <c r="H16" s="16">
        <v>200</v>
      </c>
      <c r="I16" s="16">
        <v>200</v>
      </c>
      <c r="J16" s="66" t="s">
        <v>36</v>
      </c>
      <c r="K16" s="41" t="s">
        <v>223</v>
      </c>
    </row>
    <row r="17" spans="1:11" ht="36.75" customHeight="1">
      <c r="A17" s="407">
        <v>9</v>
      </c>
      <c r="B17" s="438" t="s">
        <v>141</v>
      </c>
      <c r="C17" s="67" t="s">
        <v>35</v>
      </c>
      <c r="D17" s="16">
        <f t="shared" si="0"/>
        <v>500</v>
      </c>
      <c r="E17" s="16">
        <v>100</v>
      </c>
      <c r="F17" s="16">
        <v>100</v>
      </c>
      <c r="G17" s="16">
        <v>100</v>
      </c>
      <c r="H17" s="16">
        <v>100</v>
      </c>
      <c r="I17" s="16">
        <v>100</v>
      </c>
      <c r="J17" s="66" t="s">
        <v>36</v>
      </c>
      <c r="K17" s="440" t="s">
        <v>138</v>
      </c>
    </row>
    <row r="18" spans="1:11" ht="36.75" customHeight="1">
      <c r="A18" s="408"/>
      <c r="B18" s="439"/>
      <c r="C18" s="67" t="s">
        <v>35</v>
      </c>
      <c r="D18" s="16">
        <f t="shared" si="0"/>
        <v>500</v>
      </c>
      <c r="E18" s="16">
        <v>100</v>
      </c>
      <c r="F18" s="16">
        <v>100</v>
      </c>
      <c r="G18" s="16">
        <v>100</v>
      </c>
      <c r="H18" s="16">
        <v>100</v>
      </c>
      <c r="I18" s="16">
        <v>100</v>
      </c>
      <c r="J18" s="66" t="s">
        <v>152</v>
      </c>
      <c r="K18" s="441"/>
    </row>
    <row r="19" spans="1:11" ht="36.75" customHeight="1">
      <c r="A19" s="407">
        <v>10</v>
      </c>
      <c r="B19" s="438" t="s">
        <v>142</v>
      </c>
      <c r="C19" s="67" t="s">
        <v>35</v>
      </c>
      <c r="D19" s="16">
        <f t="shared" si="0"/>
        <v>250</v>
      </c>
      <c r="E19" s="16">
        <v>50</v>
      </c>
      <c r="F19" s="16">
        <v>50</v>
      </c>
      <c r="G19" s="16">
        <v>50</v>
      </c>
      <c r="H19" s="16">
        <v>50</v>
      </c>
      <c r="I19" s="16">
        <v>50</v>
      </c>
      <c r="J19" s="67" t="s">
        <v>36</v>
      </c>
      <c r="K19" s="440" t="s">
        <v>138</v>
      </c>
    </row>
    <row r="20" spans="1:11" ht="36.75" customHeight="1">
      <c r="A20" s="408"/>
      <c r="B20" s="439"/>
      <c r="C20" s="67" t="s">
        <v>35</v>
      </c>
      <c r="D20" s="16">
        <f t="shared" si="0"/>
        <v>500</v>
      </c>
      <c r="E20" s="16">
        <v>100</v>
      </c>
      <c r="F20" s="16">
        <v>100</v>
      </c>
      <c r="G20" s="16">
        <v>100</v>
      </c>
      <c r="H20" s="16">
        <v>100</v>
      </c>
      <c r="I20" s="16">
        <v>100</v>
      </c>
      <c r="J20" s="67" t="s">
        <v>152</v>
      </c>
      <c r="K20" s="441"/>
    </row>
    <row r="21" spans="1:11" ht="93.75">
      <c r="A21" s="67">
        <v>11</v>
      </c>
      <c r="B21" s="35" t="s">
        <v>143</v>
      </c>
      <c r="C21" s="67" t="s">
        <v>35</v>
      </c>
      <c r="D21" s="16">
        <f t="shared" si="0"/>
        <v>1350</v>
      </c>
      <c r="E21" s="16">
        <v>250</v>
      </c>
      <c r="F21" s="16">
        <v>250</v>
      </c>
      <c r="G21" s="16">
        <v>250</v>
      </c>
      <c r="H21" s="16">
        <v>300</v>
      </c>
      <c r="I21" s="16">
        <v>300</v>
      </c>
      <c r="J21" s="67" t="s">
        <v>36</v>
      </c>
      <c r="K21" s="41" t="s">
        <v>223</v>
      </c>
    </row>
    <row r="22" spans="1:11" ht="55.5" customHeight="1">
      <c r="A22" s="67">
        <v>12</v>
      </c>
      <c r="B22" s="35" t="s">
        <v>144</v>
      </c>
      <c r="C22" s="67" t="s">
        <v>35</v>
      </c>
      <c r="D22" s="16">
        <f t="shared" si="0"/>
        <v>3700</v>
      </c>
      <c r="E22" s="16">
        <v>500</v>
      </c>
      <c r="F22" s="16">
        <v>800</v>
      </c>
      <c r="G22" s="16">
        <v>800</v>
      </c>
      <c r="H22" s="16">
        <v>800</v>
      </c>
      <c r="I22" s="16">
        <v>800</v>
      </c>
      <c r="J22" s="124" t="s">
        <v>69</v>
      </c>
      <c r="K22" s="41" t="s">
        <v>153</v>
      </c>
    </row>
    <row r="23" spans="1:11" ht="88.5" customHeight="1">
      <c r="A23" s="67">
        <v>13</v>
      </c>
      <c r="B23" s="338" t="s">
        <v>786</v>
      </c>
      <c r="C23" s="67" t="s">
        <v>35</v>
      </c>
      <c r="D23" s="16">
        <f>SUM(E23:I23)</f>
        <v>3800</v>
      </c>
      <c r="E23" s="16">
        <v>1000</v>
      </c>
      <c r="F23" s="16">
        <v>1000</v>
      </c>
      <c r="G23" s="16">
        <v>1000</v>
      </c>
      <c r="H23" s="16">
        <v>500</v>
      </c>
      <c r="I23" s="16">
        <v>300</v>
      </c>
      <c r="J23" s="67" t="s">
        <v>36</v>
      </c>
      <c r="K23" s="41" t="s">
        <v>155</v>
      </c>
    </row>
    <row r="24" spans="1:11" ht="36.75" customHeight="1">
      <c r="A24" s="407">
        <v>14</v>
      </c>
      <c r="B24" s="438" t="s">
        <v>146</v>
      </c>
      <c r="C24" s="407" t="s">
        <v>35</v>
      </c>
      <c r="D24" s="16">
        <f t="shared" si="0"/>
        <v>3850</v>
      </c>
      <c r="E24" s="16">
        <v>1250</v>
      </c>
      <c r="F24" s="16">
        <v>1000</v>
      </c>
      <c r="G24" s="16">
        <v>600</v>
      </c>
      <c r="H24" s="16">
        <v>500</v>
      </c>
      <c r="I24" s="16">
        <v>500</v>
      </c>
      <c r="J24" s="67" t="s">
        <v>36</v>
      </c>
      <c r="K24" s="440" t="s">
        <v>154</v>
      </c>
    </row>
    <row r="25" spans="1:11" ht="200.25" customHeight="1">
      <c r="A25" s="408"/>
      <c r="B25" s="439"/>
      <c r="C25" s="408"/>
      <c r="D25" s="16">
        <f t="shared" si="0"/>
        <v>14400</v>
      </c>
      <c r="E25" s="16">
        <v>5000</v>
      </c>
      <c r="F25" s="16">
        <v>3000</v>
      </c>
      <c r="G25" s="16">
        <v>2400</v>
      </c>
      <c r="H25" s="16">
        <v>2000</v>
      </c>
      <c r="I25" s="16">
        <v>2000</v>
      </c>
      <c r="J25" s="67" t="s">
        <v>70</v>
      </c>
      <c r="K25" s="441"/>
    </row>
    <row r="26" spans="1:11" ht="75">
      <c r="A26" s="67">
        <v>15</v>
      </c>
      <c r="B26" s="35" t="s">
        <v>148</v>
      </c>
      <c r="C26" s="67" t="s">
        <v>35</v>
      </c>
      <c r="D26" s="16">
        <f t="shared" si="0"/>
        <v>4500</v>
      </c>
      <c r="E26" s="16">
        <v>2000</v>
      </c>
      <c r="F26" s="16">
        <v>1000</v>
      </c>
      <c r="G26" s="16">
        <v>500</v>
      </c>
      <c r="H26" s="16">
        <v>500</v>
      </c>
      <c r="I26" s="16">
        <v>500</v>
      </c>
      <c r="J26" s="67" t="s">
        <v>36</v>
      </c>
      <c r="K26" s="41" t="s">
        <v>147</v>
      </c>
    </row>
    <row r="27" spans="1:11" ht="36.75" customHeight="1">
      <c r="A27" s="407">
        <v>16</v>
      </c>
      <c r="B27" s="438" t="s">
        <v>149</v>
      </c>
      <c r="C27" s="407" t="s">
        <v>35</v>
      </c>
      <c r="D27" s="16">
        <f t="shared" si="0"/>
        <v>250</v>
      </c>
      <c r="E27" s="16">
        <v>50</v>
      </c>
      <c r="F27" s="16">
        <v>50</v>
      </c>
      <c r="G27" s="16">
        <v>50</v>
      </c>
      <c r="H27" s="16">
        <v>50</v>
      </c>
      <c r="I27" s="16">
        <v>50</v>
      </c>
      <c r="J27" s="67" t="s">
        <v>36</v>
      </c>
      <c r="K27" s="440" t="s">
        <v>147</v>
      </c>
    </row>
    <row r="28" spans="1:11" ht="36.75" customHeight="1">
      <c r="A28" s="408"/>
      <c r="B28" s="439"/>
      <c r="C28" s="408"/>
      <c r="D28" s="16">
        <f t="shared" si="0"/>
        <v>2100</v>
      </c>
      <c r="E28" s="16">
        <v>500</v>
      </c>
      <c r="F28" s="16">
        <v>400</v>
      </c>
      <c r="G28" s="16">
        <v>400</v>
      </c>
      <c r="H28" s="16">
        <v>400</v>
      </c>
      <c r="I28" s="16">
        <v>400</v>
      </c>
      <c r="J28" s="37" t="s">
        <v>70</v>
      </c>
      <c r="K28" s="441"/>
    </row>
    <row r="29" spans="1:11" ht="69">
      <c r="A29" s="67">
        <v>17</v>
      </c>
      <c r="B29" s="35" t="s">
        <v>150</v>
      </c>
      <c r="C29" s="67" t="s">
        <v>35</v>
      </c>
      <c r="D29" s="16">
        <f>SUM(E29:I29)</f>
        <v>1700</v>
      </c>
      <c r="E29" s="45">
        <v>500</v>
      </c>
      <c r="F29" s="45">
        <v>300</v>
      </c>
      <c r="G29" s="45">
        <v>300</v>
      </c>
      <c r="H29" s="45">
        <v>300</v>
      </c>
      <c r="I29" s="45">
        <v>300</v>
      </c>
      <c r="J29" s="67" t="s">
        <v>36</v>
      </c>
      <c r="K29" s="41" t="s">
        <v>787</v>
      </c>
    </row>
    <row r="30" spans="1:11" ht="69">
      <c r="A30" s="67">
        <v>18</v>
      </c>
      <c r="B30" s="35" t="s">
        <v>151</v>
      </c>
      <c r="C30" s="67" t="s">
        <v>35</v>
      </c>
      <c r="D30" s="16">
        <f t="shared" si="0"/>
        <v>1700</v>
      </c>
      <c r="E30" s="45">
        <v>500</v>
      </c>
      <c r="F30" s="45">
        <v>300</v>
      </c>
      <c r="G30" s="45">
        <v>300</v>
      </c>
      <c r="H30" s="45">
        <v>300</v>
      </c>
      <c r="I30" s="45">
        <v>300</v>
      </c>
      <c r="J30" s="67" t="s">
        <v>36</v>
      </c>
      <c r="K30" s="41" t="s">
        <v>787</v>
      </c>
    </row>
    <row r="31" spans="1:11" ht="180" customHeight="1">
      <c r="A31" s="348">
        <v>19</v>
      </c>
      <c r="B31" s="349" t="s">
        <v>792</v>
      </c>
      <c r="C31" s="348">
        <v>2014</v>
      </c>
      <c r="D31" s="16">
        <f t="shared" si="0"/>
        <v>400</v>
      </c>
      <c r="E31" s="45">
        <v>400</v>
      </c>
      <c r="F31" s="45"/>
      <c r="G31" s="45"/>
      <c r="H31" s="45"/>
      <c r="I31" s="45"/>
      <c r="J31" s="348" t="s">
        <v>36</v>
      </c>
      <c r="K31" s="41" t="s">
        <v>793</v>
      </c>
    </row>
    <row r="32" spans="1:11" ht="37.5" customHeight="1">
      <c r="A32" s="416">
        <v>20</v>
      </c>
      <c r="B32" s="443" t="s">
        <v>158</v>
      </c>
      <c r="C32" s="416" t="s">
        <v>35</v>
      </c>
      <c r="D32" s="28">
        <f t="shared" ref="D32:I32" si="1">D8+D9+D12+D10+D13+D14+D15+D16+D17+D19+D21+D24+D23+D26+D27+D29+D30+D31</f>
        <v>24560</v>
      </c>
      <c r="E32" s="28">
        <f t="shared" si="1"/>
        <v>7230</v>
      </c>
      <c r="F32" s="28">
        <f t="shared" si="1"/>
        <v>5150</v>
      </c>
      <c r="G32" s="28">
        <f t="shared" si="1"/>
        <v>4480</v>
      </c>
      <c r="H32" s="28">
        <f t="shared" si="1"/>
        <v>3900</v>
      </c>
      <c r="I32" s="28">
        <f t="shared" si="1"/>
        <v>3800</v>
      </c>
      <c r="J32" s="131" t="s">
        <v>36</v>
      </c>
      <c r="K32" s="442"/>
    </row>
    <row r="33" spans="1:11" ht="37.5" customHeight="1">
      <c r="A33" s="416"/>
      <c r="B33" s="443"/>
      <c r="C33" s="416"/>
      <c r="D33" s="28">
        <f t="shared" ref="D33:I33" si="2">D18+D20</f>
        <v>1000</v>
      </c>
      <c r="E33" s="28">
        <f t="shared" si="2"/>
        <v>200</v>
      </c>
      <c r="F33" s="28">
        <f t="shared" si="2"/>
        <v>200</v>
      </c>
      <c r="G33" s="28">
        <f t="shared" si="2"/>
        <v>200</v>
      </c>
      <c r="H33" s="28">
        <f t="shared" si="2"/>
        <v>200</v>
      </c>
      <c r="I33" s="28">
        <f t="shared" si="2"/>
        <v>200</v>
      </c>
      <c r="J33" s="131" t="s">
        <v>152</v>
      </c>
      <c r="K33" s="442"/>
    </row>
    <row r="34" spans="1:11" ht="37.5">
      <c r="A34" s="416"/>
      <c r="B34" s="443"/>
      <c r="C34" s="416"/>
      <c r="D34" s="28">
        <f t="shared" ref="D34:I34" si="3">D25+D28</f>
        <v>16500</v>
      </c>
      <c r="E34" s="28">
        <f t="shared" si="3"/>
        <v>5500</v>
      </c>
      <c r="F34" s="28">
        <f t="shared" si="3"/>
        <v>3400</v>
      </c>
      <c r="G34" s="28">
        <f t="shared" si="3"/>
        <v>2800</v>
      </c>
      <c r="H34" s="28">
        <f t="shared" si="3"/>
        <v>2400</v>
      </c>
      <c r="I34" s="28">
        <f t="shared" si="3"/>
        <v>2400</v>
      </c>
      <c r="J34" s="131" t="s">
        <v>70</v>
      </c>
      <c r="K34" s="442"/>
    </row>
    <row r="35" spans="1:11" ht="56.25">
      <c r="A35" s="416"/>
      <c r="B35" s="443"/>
      <c r="C35" s="416"/>
      <c r="D35" s="28">
        <f t="shared" ref="D35:I35" si="4">D11+D22</f>
        <v>4100</v>
      </c>
      <c r="E35" s="28">
        <f t="shared" si="4"/>
        <v>580</v>
      </c>
      <c r="F35" s="28">
        <f t="shared" si="4"/>
        <v>880</v>
      </c>
      <c r="G35" s="28">
        <f t="shared" si="4"/>
        <v>880</v>
      </c>
      <c r="H35" s="28">
        <f t="shared" si="4"/>
        <v>880</v>
      </c>
      <c r="I35" s="28">
        <f t="shared" si="4"/>
        <v>880</v>
      </c>
      <c r="J35" s="124" t="s">
        <v>69</v>
      </c>
      <c r="K35" s="442"/>
    </row>
  </sheetData>
  <mergeCells count="33">
    <mergeCell ref="B24:B25"/>
    <mergeCell ref="A24:A25"/>
    <mergeCell ref="C24:C25"/>
    <mergeCell ref="K24:K25"/>
    <mergeCell ref="K27:K28"/>
    <mergeCell ref="C27:C28"/>
    <mergeCell ref="B27:B28"/>
    <mergeCell ref="A27:A28"/>
    <mergeCell ref="C32:C35"/>
    <mergeCell ref="K32:K35"/>
    <mergeCell ref="B32:B35"/>
    <mergeCell ref="A32:A35"/>
    <mergeCell ref="A1:K1"/>
    <mergeCell ref="A2:K2"/>
    <mergeCell ref="A3:K3"/>
    <mergeCell ref="A4:A6"/>
    <mergeCell ref="B4:B6"/>
    <mergeCell ref="C4:C6"/>
    <mergeCell ref="D4:I4"/>
    <mergeCell ref="K17:K18"/>
    <mergeCell ref="B17:B18"/>
    <mergeCell ref="A17:A18"/>
    <mergeCell ref="K19:K20"/>
    <mergeCell ref="J4:J6"/>
    <mergeCell ref="K4:K6"/>
    <mergeCell ref="D5:D6"/>
    <mergeCell ref="E5:I5"/>
    <mergeCell ref="B19:B20"/>
    <mergeCell ref="A19:A20"/>
    <mergeCell ref="K10:K11"/>
    <mergeCell ref="C10:C11"/>
    <mergeCell ref="B10:B11"/>
    <mergeCell ref="A10:A11"/>
  </mergeCells>
  <phoneticPr fontId="5" type="noConversion"/>
  <printOptions horizontalCentered="1"/>
  <pageMargins left="0.78740157480314965" right="0.78740157480314965" top="0.98425196850393704" bottom="0.39370078740157483" header="0.51181102362204722" footer="0.19685039370078741"/>
  <pageSetup paperSize="9" orientation="landscape" r:id="rId1"/>
  <headerFooter alignWithMargins="0">
    <oddFooter>&amp;CПриложение № 3.5&amp;R&amp;P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22</vt:i4>
      </vt:variant>
    </vt:vector>
  </HeadingPairs>
  <TitlesOfParts>
    <vt:vector size="44" baseType="lpstr">
      <vt:lpstr>1.1-экон.разв.</vt:lpstr>
      <vt:lpstr>1.2-бизнес</vt:lpstr>
      <vt:lpstr>2.1-дох.бюд.</vt:lpstr>
      <vt:lpstr>2.2-рас.бюд.</vt:lpstr>
      <vt:lpstr>3.1-ГОиЧС</vt:lpstr>
      <vt:lpstr>3.2-соц.полит.</vt:lpstr>
      <vt:lpstr>3.3-культура</vt:lpstr>
      <vt:lpstr>3.4-молодёжь</vt:lpstr>
      <vt:lpstr>3.5-физ-ра</vt:lpstr>
      <vt:lpstr>3.6-общ.иниц.</vt:lpstr>
      <vt:lpstr>4.1-инж.инф.+благоустр.</vt:lpstr>
      <vt:lpstr>4.1.1-благоустр.</vt:lpstr>
      <vt:lpstr>4.1.2-дет.площ.</vt:lpstr>
      <vt:lpstr>4.2-кап.стр</vt:lpstr>
      <vt:lpstr>4.2.1-кап.стр. </vt:lpstr>
      <vt:lpstr>4.2.2-сети+ливнёв.</vt:lpstr>
      <vt:lpstr>4.2.3 кап.ремонт МКД</vt:lpstr>
      <vt:lpstr>4.3-переселение</vt:lpstr>
      <vt:lpstr>4.3.1-пересел.</vt:lpstr>
      <vt:lpstr>4.4-земл.+имущ-во</vt:lpstr>
      <vt:lpstr>4.5-архитект.</vt:lpstr>
      <vt:lpstr>5-всего</vt:lpstr>
      <vt:lpstr>'2.1-дох.бюд.'!Заголовки_для_печати</vt:lpstr>
      <vt:lpstr>'3.1-ГОиЧС'!Заголовки_для_печати</vt:lpstr>
      <vt:lpstr>'3.2-соц.полит.'!Заголовки_для_печати</vt:lpstr>
      <vt:lpstr>'3.3-культура'!Заголовки_для_печати</vt:lpstr>
      <vt:lpstr>'3.4-молодёжь'!Заголовки_для_печати</vt:lpstr>
      <vt:lpstr>'3.5-физ-ра'!Заголовки_для_печати</vt:lpstr>
      <vt:lpstr>'3.6-общ.иниц.'!Заголовки_для_печати</vt:lpstr>
      <vt:lpstr>'4.1-инж.инф.+благоустр.'!Заголовки_для_печати</vt:lpstr>
      <vt:lpstr>'4.2-кап.стр'!Заголовки_для_печати</vt:lpstr>
      <vt:lpstr>'4.3-переселение'!Заголовки_для_печати</vt:lpstr>
      <vt:lpstr>'4.4-земл.+имущ-во'!Заголовки_для_печати</vt:lpstr>
      <vt:lpstr>'4.5-архитект.'!Заголовки_для_печати</vt:lpstr>
      <vt:lpstr>'5-всего'!Заголовки_для_печати</vt:lpstr>
      <vt:lpstr>'3.1-ГОиЧС'!Область_печати</vt:lpstr>
      <vt:lpstr>'3.3-культура'!Область_печати</vt:lpstr>
      <vt:lpstr>'3.4-молодёжь'!Область_печати</vt:lpstr>
      <vt:lpstr>'4.1.1-благоустр.'!Область_печати</vt:lpstr>
      <vt:lpstr>'4.1-инж.инф.+благоустр.'!Область_печати</vt:lpstr>
      <vt:lpstr>'4.2-кап.стр'!Область_печати</vt:lpstr>
      <vt:lpstr>'4.3-переселение'!Область_печати</vt:lpstr>
      <vt:lpstr>'4.4-земл.+имущ-во'!Область_печати</vt:lpstr>
      <vt:lpstr>'5-всего'!Область_печати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iris</cp:lastModifiedBy>
  <cp:lastPrinted>2014-04-16T04:19:21Z</cp:lastPrinted>
  <dcterms:created xsi:type="dcterms:W3CDTF">1996-10-08T23:32:33Z</dcterms:created>
  <dcterms:modified xsi:type="dcterms:W3CDTF">2014-04-16T04:19:25Z</dcterms:modified>
</cp:coreProperties>
</file>